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docProps/core.xml" ContentType="application/vnd.openxmlformats-package.core-properties+xml"/>
  <Default Extension="xml" ContentType="application/xml"/>
  <Default Extension="jpeg" ContentType="image/jpeg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3640" yWindow="-60" windowWidth="21600" windowHeight="15260" tabRatio="500"/>
  </bookViews>
  <sheets>
    <sheet name="PR2-04 check files" sheetId="1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N20" i="1"/>
  <c r="O20"/>
  <c r="P20"/>
  <c r="R9"/>
  <c r="R10"/>
  <c r="R13"/>
  <c r="R15"/>
  <c r="N9"/>
  <c r="N10"/>
  <c r="N13"/>
  <c r="N15"/>
  <c r="R16"/>
  <c r="U9"/>
  <c r="U10"/>
  <c r="U13"/>
  <c r="U15"/>
  <c r="U16"/>
  <c r="W9"/>
  <c r="W10"/>
  <c r="W13"/>
  <c r="W15"/>
  <c r="W16"/>
  <c r="R17"/>
  <c r="E23"/>
  <c r="S9"/>
  <c r="S10"/>
  <c r="S13"/>
  <c r="S15"/>
  <c r="S16"/>
  <c r="T9"/>
  <c r="T10"/>
  <c r="T13"/>
  <c r="T15"/>
  <c r="T16"/>
  <c r="V9"/>
  <c r="V10"/>
  <c r="V13"/>
  <c r="V15"/>
  <c r="V16"/>
  <c r="S17"/>
  <c r="J22"/>
  <c r="O9"/>
  <c r="O10"/>
  <c r="O13"/>
  <c r="O15"/>
  <c r="P9"/>
  <c r="P10"/>
  <c r="P13"/>
  <c r="P15"/>
  <c r="Q9"/>
  <c r="Q10"/>
  <c r="Q13"/>
  <c r="Q15"/>
  <c r="N16"/>
  <c r="H22"/>
  <c r="E22"/>
  <c r="E9"/>
  <c r="E10"/>
  <c r="E13"/>
  <c r="E15"/>
  <c r="F9"/>
  <c r="F10"/>
  <c r="F13"/>
  <c r="F15"/>
  <c r="G9"/>
  <c r="G10"/>
  <c r="G13"/>
  <c r="G15"/>
  <c r="E16"/>
  <c r="H9"/>
  <c r="H10"/>
  <c r="H13"/>
  <c r="H15"/>
  <c r="I9"/>
  <c r="I10"/>
  <c r="I13"/>
  <c r="I15"/>
  <c r="H16"/>
  <c r="J9"/>
  <c r="J10"/>
  <c r="J13"/>
  <c r="J15"/>
  <c r="K9"/>
  <c r="K10"/>
  <c r="K13"/>
  <c r="K15"/>
  <c r="J16"/>
  <c r="L9"/>
  <c r="L10"/>
  <c r="L13"/>
  <c r="L15"/>
  <c r="M9"/>
  <c r="M10"/>
  <c r="M13"/>
  <c r="M15"/>
  <c r="L16"/>
  <c r="E17"/>
</calcChain>
</file>

<file path=xl/sharedStrings.xml><?xml version="1.0" encoding="utf-8"?>
<sst xmlns="http://schemas.openxmlformats.org/spreadsheetml/2006/main" count="53" uniqueCount="48">
  <si>
    <t>(...x1664nm)</t>
    <phoneticPr fontId="1" type="noConversion"/>
  </si>
  <si>
    <t>Specified Radius</t>
    <phoneticPr fontId="0" type="noConversion"/>
  </si>
  <si>
    <t>m</t>
    <phoneticPr fontId="0" type="noConversion"/>
  </si>
  <si>
    <t xml:space="preserve"> (+/-0.02)</t>
    <phoneticPr fontId="0" type="noConversion"/>
  </si>
  <si>
    <t>PR2-04 ROC Tolerances</t>
    <phoneticPr fontId="1" type="noConversion"/>
  </si>
  <si>
    <t>T1300744-v1</t>
    <phoneticPr fontId="1" type="noConversion"/>
  </si>
  <si>
    <t>R. Martin and G. Billingsley</t>
    <phoneticPr fontId="1" type="noConversion"/>
  </si>
  <si>
    <t>Random Check of Individual Files</t>
    <phoneticPr fontId="1" type="noConversion"/>
  </si>
  <si>
    <t>Meas. ROC (m)</t>
    <phoneticPr fontId="1" type="noConversion"/>
  </si>
  <si>
    <t xml:space="preserve"> +/-</t>
    <phoneticPr fontId="1" type="noConversion"/>
  </si>
  <si>
    <t>mm</t>
    <phoneticPr fontId="1" type="noConversion"/>
  </si>
  <si>
    <t>5m_PR2-04-0_AveALL</t>
  </si>
  <si>
    <t>Average Files</t>
    <phoneticPr fontId="1" type="noConversion"/>
  </si>
  <si>
    <t>Effect of Zernike Z[3]</t>
    <phoneticPr fontId="1" type="noConversion"/>
  </si>
  <si>
    <t>Effect of ROC-TS tol.</t>
    <phoneticPr fontId="1" type="noConversion"/>
  </si>
  <si>
    <t>Effect of Gap</t>
    <phoneticPr fontId="1" type="noConversion"/>
  </si>
  <si>
    <t>5m_PR2-04-0_188</t>
    <phoneticPr fontId="0" type="noConversion"/>
  </si>
  <si>
    <t>5m_PR2-04-0_303</t>
    <phoneticPr fontId="0" type="noConversion"/>
  </si>
  <si>
    <t>5m_PR2-04-0_620</t>
    <phoneticPr fontId="0" type="noConversion"/>
  </si>
  <si>
    <t>5m_PR2-04-90_006</t>
    <phoneticPr fontId="0" type="noConversion"/>
  </si>
  <si>
    <t>5m_PR2-04-90_020</t>
    <phoneticPr fontId="0" type="noConversion"/>
  </si>
  <si>
    <t>5m_PR2-04-180_056</t>
    <phoneticPr fontId="0" type="noConversion"/>
  </si>
  <si>
    <t>5m_PR2-04-180_083</t>
    <phoneticPr fontId="0" type="noConversion"/>
  </si>
  <si>
    <t>5m_PR2-04-270_014</t>
    <phoneticPr fontId="0" type="noConversion"/>
  </si>
  <si>
    <t>5m_PR2-04-270_069</t>
    <phoneticPr fontId="0" type="noConversion"/>
  </si>
  <si>
    <t>5m_PR2-04-0_AveALL</t>
    <phoneticPr fontId="0" type="noConversion"/>
  </si>
  <si>
    <t>5m_PR2-04-90_AveALLGood</t>
    <phoneticPr fontId="0" type="noConversion"/>
  </si>
  <si>
    <t>5m_PR2-04-180_AveALL</t>
    <phoneticPr fontId="0" type="noConversion"/>
  </si>
  <si>
    <t>5m_PR2-04-270_AveALL</t>
    <phoneticPr fontId="0" type="noConversion"/>
  </si>
  <si>
    <t>Z[3]max=-0.018101</t>
    <phoneticPr fontId="1" type="noConversion"/>
  </si>
  <si>
    <t>Z[3]min=-0.019496</t>
    <phoneticPr fontId="1" type="noConversion"/>
  </si>
  <si>
    <t>ROC-TS min</t>
    <phoneticPr fontId="1" type="noConversion"/>
  </si>
  <si>
    <t>ROC-TS max</t>
    <phoneticPr fontId="1" type="noConversion"/>
  </si>
  <si>
    <t xml:space="preserve"> +2mm</t>
    <phoneticPr fontId="0" type="noConversion"/>
  </si>
  <si>
    <t xml:space="preserve"> -2mm</t>
    <phoneticPr fontId="0" type="noConversion"/>
  </si>
  <si>
    <t>Radius of curvature of TS</t>
  </si>
  <si>
    <t>Assumes converging TS and cvx part</t>
    <phoneticPr fontId="0" type="noConversion"/>
  </si>
  <si>
    <t>m</t>
  </si>
  <si>
    <t>Gap between TS and part to be measured</t>
  </si>
  <si>
    <t>Vertex to vertex, no tilt</t>
  </si>
  <si>
    <t>Zernike power coefficient</t>
  </si>
  <si>
    <t>Assumes "Fringe" Zernikes</t>
  </si>
  <si>
    <t>nm</t>
  </si>
  <si>
    <t>Part measured aperture</t>
  </si>
  <si>
    <t>mm</t>
  </si>
  <si>
    <t>Wavefront "sag" at part plus power</t>
  </si>
  <si>
    <t>fringes drifted overnight</t>
    <phoneticPr fontId="1" type="noConversion"/>
  </si>
  <si>
    <t xml:space="preserve">Part radius </t>
  </si>
</sst>
</file>

<file path=xl/styles.xml><?xml version="1.0" encoding="utf-8"?>
<styleSheet xmlns="http://schemas.openxmlformats.org/spreadsheetml/2006/main">
  <numFmts count="1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"/>
    <numFmt numFmtId="170" formatCode="0.00"/>
    <numFmt numFmtId="171" formatCode="0.00000"/>
    <numFmt numFmtId="184" formatCode="0.0"/>
  </numFmts>
  <fonts count="16">
    <font>
      <sz val="11"/>
      <color indexed="8"/>
      <name val="Calibri"/>
      <family val="2"/>
    </font>
    <font>
      <sz val="8"/>
      <name val="Arial"/>
    </font>
    <font>
      <sz val="10"/>
      <color indexed="8"/>
      <name val="Arial"/>
    </font>
    <font>
      <b/>
      <sz val="10"/>
      <color indexed="8"/>
      <name val="Arial"/>
    </font>
    <font>
      <b/>
      <sz val="10"/>
      <name val="Arial"/>
    </font>
    <font>
      <sz val="8"/>
      <color indexed="8"/>
      <name val="Arial"/>
    </font>
    <font>
      <b/>
      <sz val="10"/>
      <color indexed="12"/>
      <name val="Arial"/>
    </font>
    <font>
      <b/>
      <sz val="10"/>
      <color indexed="61"/>
      <name val="Arial"/>
    </font>
    <font>
      <sz val="10"/>
      <color indexed="61"/>
      <name val="Arial"/>
    </font>
    <font>
      <b/>
      <u/>
      <sz val="10"/>
      <color indexed="10"/>
      <name val="Arial"/>
    </font>
    <font>
      <b/>
      <sz val="11"/>
      <color indexed="12"/>
      <name val="Calibri"/>
    </font>
    <font>
      <sz val="10"/>
      <name val="Arial"/>
    </font>
    <font>
      <b/>
      <u/>
      <sz val="10"/>
      <color indexed="12"/>
      <name val="Arial"/>
    </font>
    <font>
      <b/>
      <u/>
      <sz val="14"/>
      <color indexed="12"/>
      <name val="Arial"/>
    </font>
    <font>
      <b/>
      <sz val="14"/>
      <color indexed="12"/>
      <name val="Arial"/>
    </font>
    <font>
      <sz val="14"/>
      <color indexed="12"/>
      <name val="Arial"/>
    </font>
  </fonts>
  <fills count="5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/>
    <xf numFmtId="168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8" fontId="6" fillId="3" borderId="1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7" fillId="4" borderId="1" xfId="0" applyFont="1" applyFill="1" applyBorder="1"/>
    <xf numFmtId="0" fontId="7" fillId="4" borderId="2" xfId="0" applyFont="1" applyFill="1" applyBorder="1"/>
    <xf numFmtId="0" fontId="7" fillId="4" borderId="2" xfId="0" applyFont="1" applyFill="1" applyBorder="1" applyAlignment="1">
      <alignment horizontal="center"/>
    </xf>
    <xf numFmtId="2" fontId="7" fillId="4" borderId="3" xfId="0" applyNumberFormat="1" applyFont="1" applyFill="1" applyBorder="1"/>
    <xf numFmtId="0" fontId="8" fillId="4" borderId="7" xfId="0" applyFont="1" applyFill="1" applyBorder="1"/>
    <xf numFmtId="0" fontId="8" fillId="4" borderId="0" xfId="0" applyFont="1" applyFill="1" applyBorder="1"/>
    <xf numFmtId="2" fontId="7" fillId="4" borderId="8" xfId="0" applyNumberFormat="1" applyFont="1" applyFill="1" applyBorder="1"/>
    <xf numFmtId="0" fontId="2" fillId="4" borderId="12" xfId="0" applyFont="1" applyFill="1" applyBorder="1"/>
    <xf numFmtId="0" fontId="2" fillId="4" borderId="13" xfId="0" applyFont="1" applyFill="1" applyBorder="1"/>
    <xf numFmtId="0" fontId="2" fillId="4" borderId="13" xfId="0" applyFont="1" applyFill="1" applyBorder="1" applyAlignment="1">
      <alignment horizontal="center"/>
    </xf>
    <xf numFmtId="2" fontId="7" fillId="4" borderId="14" xfId="0" applyNumberFormat="1" applyFont="1" applyFill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15" fontId="11" fillId="0" borderId="0" xfId="0" applyNumberFormat="1" applyFont="1" applyAlignment="1">
      <alignment horizontal="left"/>
    </xf>
    <xf numFmtId="184" fontId="12" fillId="3" borderId="0" xfId="0" applyNumberFormat="1" applyFont="1" applyFill="1"/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0" fontId="8" fillId="0" borderId="1" xfId="0" applyNumberFormat="1" applyFont="1" applyBorder="1"/>
    <xf numFmtId="170" fontId="8" fillId="0" borderId="2" xfId="0" applyNumberFormat="1" applyFont="1" applyBorder="1"/>
    <xf numFmtId="170" fontId="8" fillId="0" borderId="3" xfId="0" applyNumberFormat="1" applyFont="1" applyBorder="1"/>
    <xf numFmtId="168" fontId="6" fillId="0" borderId="1" xfId="0" applyNumberFormat="1" applyFont="1" applyFill="1" applyBorder="1" applyAlignment="1">
      <alignment horizontal="center"/>
    </xf>
    <xf numFmtId="168" fontId="6" fillId="0" borderId="2" xfId="0" applyNumberFormat="1" applyFont="1" applyFill="1" applyBorder="1" applyAlignment="1">
      <alignment horizontal="center"/>
    </xf>
    <xf numFmtId="168" fontId="6" fillId="0" borderId="3" xfId="0" applyNumberFormat="1" applyFont="1" applyFill="1" applyBorder="1" applyAlignment="1">
      <alignment horizontal="center"/>
    </xf>
    <xf numFmtId="0" fontId="14" fillId="3" borderId="5" xfId="0" applyFont="1" applyFill="1" applyBorder="1"/>
    <xf numFmtId="0" fontId="15" fillId="3" borderId="6" xfId="0" applyFont="1" applyFill="1" applyBorder="1"/>
    <xf numFmtId="0" fontId="14" fillId="3" borderId="10" xfId="0" applyFont="1" applyFill="1" applyBorder="1" applyAlignment="1">
      <alignment horizontal="right"/>
    </xf>
    <xf numFmtId="184" fontId="14" fillId="3" borderId="10" xfId="0" applyNumberFormat="1" applyFont="1" applyFill="1" applyBorder="1" applyAlignment="1">
      <alignment horizontal="right"/>
    </xf>
    <xf numFmtId="0" fontId="14" fillId="3" borderId="11" xfId="0" applyFont="1" applyFill="1" applyBorder="1"/>
    <xf numFmtId="0" fontId="13" fillId="3" borderId="5" xfId="0" applyFont="1" applyFill="1" applyBorder="1" applyAlignment="1">
      <alignment horizontal="right"/>
    </xf>
    <xf numFmtId="168" fontId="14" fillId="3" borderId="10" xfId="0" applyNumberFormat="1" applyFont="1" applyFill="1" applyBorder="1"/>
    <xf numFmtId="0" fontId="2" fillId="3" borderId="4" xfId="0" applyFont="1" applyFill="1" applyBorder="1"/>
    <xf numFmtId="0" fontId="2" fillId="3" borderId="9" xfId="0" applyFont="1" applyFill="1" applyBorder="1"/>
    <xf numFmtId="0" fontId="2" fillId="0" borderId="7" xfId="0" applyFont="1" applyBorder="1"/>
    <xf numFmtId="0" fontId="2" fillId="0" borderId="8" xfId="0" applyFont="1" applyBorder="1"/>
    <xf numFmtId="171" fontId="2" fillId="0" borderId="7" xfId="0" applyNumberFormat="1" applyFont="1" applyBorder="1"/>
    <xf numFmtId="171" fontId="2" fillId="0" borderId="8" xfId="0" applyNumberFormat="1" applyFont="1" applyBorder="1"/>
    <xf numFmtId="2" fontId="3" fillId="0" borderId="7" xfId="0" applyNumberFormat="1" applyFont="1" applyBorder="1"/>
    <xf numFmtId="2" fontId="3" fillId="0" borderId="8" xfId="0" applyNumberFormat="1" applyFont="1" applyBorder="1"/>
    <xf numFmtId="0" fontId="2" fillId="0" borderId="7" xfId="0" applyFont="1" applyBorder="1" applyAlignment="1"/>
    <xf numFmtId="0" fontId="2" fillId="0" borderId="8" xfId="0" applyFont="1" applyBorder="1" applyAlignment="1"/>
    <xf numFmtId="168" fontId="6" fillId="0" borderId="12" xfId="0" applyNumberFormat="1" applyFont="1" applyBorder="1"/>
    <xf numFmtId="168" fontId="6" fillId="0" borderId="14" xfId="0" applyNumberFormat="1" applyFont="1" applyBorder="1"/>
    <xf numFmtId="0" fontId="2" fillId="0" borderId="7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171" fontId="2" fillId="0" borderId="0" xfId="0" applyNumberFormat="1" applyFont="1" applyBorder="1"/>
    <xf numFmtId="2" fontId="3" fillId="0" borderId="0" xfId="0" applyNumberFormat="1" applyFont="1" applyBorder="1"/>
    <xf numFmtId="2" fontId="4" fillId="0" borderId="0" xfId="0" applyNumberFormat="1" applyFont="1" applyBorder="1"/>
    <xf numFmtId="168" fontId="3" fillId="0" borderId="12" xfId="0" applyNumberFormat="1" applyFont="1" applyBorder="1"/>
    <xf numFmtId="168" fontId="3" fillId="0" borderId="13" xfId="0" applyNumberFormat="1" applyFont="1" applyBorder="1"/>
    <xf numFmtId="168" fontId="4" fillId="0" borderId="13" xfId="0" applyNumberFormat="1" applyFont="1" applyBorder="1"/>
    <xf numFmtId="168" fontId="6" fillId="0" borderId="13" xfId="0" applyNumberFormat="1" applyFont="1" applyBorder="1"/>
    <xf numFmtId="0" fontId="2" fillId="0" borderId="8" xfId="0" applyFont="1" applyBorder="1" applyAlignment="1">
      <alignment wrapText="1"/>
    </xf>
    <xf numFmtId="0" fontId="5" fillId="0" borderId="0" xfId="0" applyFont="1" applyBorder="1" applyAlignment="1">
      <alignment wrapText="1"/>
    </xf>
    <xf numFmtId="168" fontId="3" fillId="0" borderId="14" xfId="0" applyNumberFormat="1" applyFont="1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6</xdr:col>
      <xdr:colOff>843280</xdr:colOff>
      <xdr:row>28</xdr:row>
      <xdr:rowOff>142964</xdr:rowOff>
    </xdr:to>
    <xdr:sp macro="" textlink="">
      <xdr:nvSpPr>
        <xdr:cNvPr id="2" name="TextBox 1"/>
        <xdr:cNvSpPr txBox="1"/>
      </xdr:nvSpPr>
      <xdr:spPr>
        <a:xfrm>
          <a:off x="241300" y="4622800"/>
          <a:ext cx="4958080" cy="600164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Comments:</a:t>
          </a:r>
        </a:p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-Measured</a:t>
          </a:r>
          <a:r>
            <a:rPr lang="en-US" sz="11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on Sep 1-2, 2011 at CIT by R. Martin and G. Billingsley with the Wyko interferometer</a:t>
          </a:r>
          <a:endParaRPr lang="en-US" sz="11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W41"/>
  <sheetViews>
    <sheetView tabSelected="1" workbookViewId="0">
      <pane xSplit="4" topLeftCell="E1" activePane="topRight" state="frozen"/>
      <selection pane="topRight" activeCell="N38" sqref="N38"/>
    </sheetView>
  </sheetViews>
  <sheetFormatPr baseColWidth="10" defaultRowHeight="14"/>
  <cols>
    <col min="1" max="1" width="3.1640625" customWidth="1"/>
    <col min="2" max="2" width="23" customWidth="1"/>
    <col min="3" max="3" width="6.5" hidden="1" customWidth="1"/>
    <col min="4" max="4" width="9.33203125" customWidth="1"/>
    <col min="7" max="7" width="13" customWidth="1"/>
    <col min="14" max="14" width="15.33203125" customWidth="1"/>
    <col min="15" max="15" width="13.83203125" customWidth="1"/>
    <col min="18" max="18" width="15.83203125" customWidth="1"/>
    <col min="19" max="19" width="15.5" customWidth="1"/>
    <col min="23" max="23" width="9.6640625" customWidth="1"/>
  </cols>
  <sheetData>
    <row r="1" spans="2:23">
      <c r="B1" s="35" t="s">
        <v>5</v>
      </c>
    </row>
    <row r="3" spans="2:23" s="1" customFormat="1" ht="12">
      <c r="B3" s="34" t="s">
        <v>4</v>
      </c>
    </row>
    <row r="4" spans="2:23" s="1" customFormat="1" ht="12">
      <c r="B4" s="36" t="s">
        <v>6</v>
      </c>
      <c r="R4" s="40"/>
      <c r="S4" s="40"/>
      <c r="T4" s="40"/>
      <c r="U4" s="40"/>
      <c r="V4" s="40"/>
      <c r="W4" s="40"/>
    </row>
    <row r="5" spans="2:23" s="1" customFormat="1" ht="12">
      <c r="B5" s="37">
        <v>40060</v>
      </c>
      <c r="R5" s="39" t="s">
        <v>11</v>
      </c>
      <c r="S5" s="39"/>
      <c r="T5" s="39"/>
      <c r="U5" s="39"/>
      <c r="V5" s="39"/>
      <c r="W5" s="39"/>
    </row>
    <row r="6" spans="2:23" s="1" customFormat="1" ht="12" customHeight="1">
      <c r="E6" s="5" t="s">
        <v>7</v>
      </c>
      <c r="F6" s="6"/>
      <c r="G6" s="6"/>
      <c r="H6" s="6"/>
      <c r="I6" s="6"/>
      <c r="J6" s="6"/>
      <c r="K6" s="6"/>
      <c r="L6" s="6"/>
      <c r="M6" s="7"/>
      <c r="N6" s="8" t="s">
        <v>12</v>
      </c>
      <c r="O6" s="9"/>
      <c r="P6" s="9"/>
      <c r="Q6" s="9"/>
      <c r="R6" s="2" t="s">
        <v>13</v>
      </c>
      <c r="S6" s="4"/>
      <c r="T6" s="3" t="s">
        <v>14</v>
      </c>
      <c r="U6" s="4"/>
      <c r="V6" s="2" t="s">
        <v>15</v>
      </c>
      <c r="W6" s="4"/>
    </row>
    <row r="7" spans="2:23" s="1" customFormat="1" ht="36">
      <c r="B7" s="10"/>
      <c r="C7" s="10"/>
      <c r="D7" s="11"/>
      <c r="E7" s="66" t="s">
        <v>16</v>
      </c>
      <c r="F7" s="67" t="s">
        <v>17</v>
      </c>
      <c r="G7" s="67" t="s">
        <v>18</v>
      </c>
      <c r="H7" s="67" t="s">
        <v>19</v>
      </c>
      <c r="I7" s="67" t="s">
        <v>20</v>
      </c>
      <c r="J7" s="67" t="s">
        <v>21</v>
      </c>
      <c r="K7" s="67" t="s">
        <v>22</v>
      </c>
      <c r="L7" s="67" t="s">
        <v>23</v>
      </c>
      <c r="M7" s="76" t="s">
        <v>24</v>
      </c>
      <c r="N7" s="66" t="s">
        <v>25</v>
      </c>
      <c r="O7" s="67" t="s">
        <v>26</v>
      </c>
      <c r="P7" s="67" t="s">
        <v>27</v>
      </c>
      <c r="Q7" s="67" t="s">
        <v>28</v>
      </c>
      <c r="R7" s="56" t="s">
        <v>29</v>
      </c>
      <c r="S7" s="57" t="s">
        <v>30</v>
      </c>
      <c r="T7" s="68" t="s">
        <v>31</v>
      </c>
      <c r="U7" s="57" t="s">
        <v>32</v>
      </c>
      <c r="V7" s="66" t="s">
        <v>33</v>
      </c>
      <c r="W7" s="76" t="s">
        <v>34</v>
      </c>
    </row>
    <row r="8" spans="2:23" s="1" customFormat="1" ht="12">
      <c r="B8" s="10" t="s">
        <v>35</v>
      </c>
      <c r="C8" s="1" t="s">
        <v>36</v>
      </c>
      <c r="D8" s="12" t="s">
        <v>37</v>
      </c>
      <c r="E8" s="58">
        <v>-4.9962400000000002</v>
      </c>
      <c r="F8" s="69">
        <v>-4.9962400000000002</v>
      </c>
      <c r="G8" s="69">
        <v>-4.9962400000000002</v>
      </c>
      <c r="H8" s="69">
        <v>-4.9962400000000002</v>
      </c>
      <c r="I8" s="69">
        <v>-4.9962400000000002</v>
      </c>
      <c r="J8" s="69">
        <v>-4.9962400000000002</v>
      </c>
      <c r="K8" s="69">
        <v>-4.9962400000000002</v>
      </c>
      <c r="L8" s="69">
        <v>-4.9962400000000002</v>
      </c>
      <c r="M8" s="59">
        <v>-4.9962400000000002</v>
      </c>
      <c r="N8" s="58">
        <v>-4.9962400000000002</v>
      </c>
      <c r="O8" s="69">
        <v>-4.9962400000000002</v>
      </c>
      <c r="P8" s="69">
        <v>-4.9962400000000002</v>
      </c>
      <c r="Q8" s="69">
        <v>-4.9962400000000002</v>
      </c>
      <c r="R8" s="58">
        <v>-4.9962400000000002</v>
      </c>
      <c r="S8" s="59">
        <v>-4.9962400000000002</v>
      </c>
      <c r="T8" s="69">
        <v>-4.99451</v>
      </c>
      <c r="U8" s="59">
        <v>-4.9979800000000001</v>
      </c>
      <c r="V8" s="58">
        <v>-4.9962400000000002</v>
      </c>
      <c r="W8" s="59">
        <v>-4.9962400000000002</v>
      </c>
    </row>
    <row r="9" spans="2:23" s="1" customFormat="1" ht="24">
      <c r="B9" s="10" t="s">
        <v>38</v>
      </c>
      <c r="C9" s="1" t="s">
        <v>39</v>
      </c>
      <c r="D9" s="12" t="s">
        <v>37</v>
      </c>
      <c r="E9" s="56">
        <f>0.444+0.00462</f>
        <v>0.44862000000000002</v>
      </c>
      <c r="F9" s="68">
        <f>0.444+0.00462</f>
        <v>0.44862000000000002</v>
      </c>
      <c r="G9" s="68">
        <f>0.444+0.00462</f>
        <v>0.44862000000000002</v>
      </c>
      <c r="H9" s="68">
        <f t="shared" ref="H9:M9" si="0">0.443+0.00462</f>
        <v>0.44762000000000002</v>
      </c>
      <c r="I9" s="68">
        <f t="shared" si="0"/>
        <v>0.44762000000000002</v>
      </c>
      <c r="J9" s="68">
        <f t="shared" si="0"/>
        <v>0.44762000000000002</v>
      </c>
      <c r="K9" s="68">
        <f t="shared" si="0"/>
        <v>0.44762000000000002</v>
      </c>
      <c r="L9" s="68">
        <f t="shared" si="0"/>
        <v>0.44762000000000002</v>
      </c>
      <c r="M9" s="57">
        <f t="shared" si="0"/>
        <v>0.44762000000000002</v>
      </c>
      <c r="N9" s="56">
        <f>0.444+0.00462</f>
        <v>0.44862000000000002</v>
      </c>
      <c r="O9" s="68">
        <f>0.443+0.00462</f>
        <v>0.44762000000000002</v>
      </c>
      <c r="P9" s="68">
        <f>0.443+0.00462</f>
        <v>0.44762000000000002</v>
      </c>
      <c r="Q9" s="68">
        <f>0.443+0.00462</f>
        <v>0.44762000000000002</v>
      </c>
      <c r="R9" s="56">
        <f>0.444+0.00462</f>
        <v>0.44862000000000002</v>
      </c>
      <c r="S9" s="57">
        <f>0.444+0.00462</f>
        <v>0.44862000000000002</v>
      </c>
      <c r="T9" s="68">
        <f>0.444+0.00462</f>
        <v>0.44862000000000002</v>
      </c>
      <c r="U9" s="57">
        <f>0.444+0.00462</f>
        <v>0.44862000000000002</v>
      </c>
      <c r="V9" s="56">
        <f>0.444+0.00462+0.002</f>
        <v>0.45062000000000002</v>
      </c>
      <c r="W9" s="57">
        <f>0.444+0.00462-0.002</f>
        <v>0.44662000000000002</v>
      </c>
    </row>
    <row r="10" spans="2:23" s="1" customFormat="1" ht="12">
      <c r="B10" s="10" t="s">
        <v>40</v>
      </c>
      <c r="C10" s="1" t="s">
        <v>41</v>
      </c>
      <c r="D10" s="12" t="s">
        <v>42</v>
      </c>
      <c r="E10" s="60">
        <f>-0.019333*1064</f>
        <v>-20.570311999999998</v>
      </c>
      <c r="F10" s="70">
        <f>-0.019224*1064</f>
        <v>-20.454336000000001</v>
      </c>
      <c r="G10" s="70">
        <f>-0.018558*1064</f>
        <v>-19.745712000000001</v>
      </c>
      <c r="H10" s="70">
        <f>-0.021444*1064</f>
        <v>-22.816416</v>
      </c>
      <c r="I10" s="70">
        <f>-0.020848*1064</f>
        <v>-22.182271999999998</v>
      </c>
      <c r="J10" s="70">
        <f>-0.020583*1064</f>
        <v>-21.900312</v>
      </c>
      <c r="K10" s="70">
        <f>-0.02104*1064</f>
        <v>-22.386559999999999</v>
      </c>
      <c r="L10" s="70">
        <f>-0.023*1064</f>
        <v>-24.472000000000001</v>
      </c>
      <c r="M10" s="61">
        <f>-0.022981*1064</f>
        <v>-24.451784</v>
      </c>
      <c r="N10" s="60">
        <f>-0.018718*1064</f>
        <v>-19.915951999999997</v>
      </c>
      <c r="O10" s="70">
        <f>-0.021153*1064</f>
        <v>-22.506792000000001</v>
      </c>
      <c r="P10" s="71">
        <f>-0.020743*1064</f>
        <v>-22.070552000000003</v>
      </c>
      <c r="Q10" s="70">
        <f>-0.023119*1064</f>
        <v>-24.598616</v>
      </c>
      <c r="R10" s="60">
        <f>-0.018101*1064</f>
        <v>-19.259463999999998</v>
      </c>
      <c r="S10" s="61">
        <f>-0.019496*1064</f>
        <v>-20.743744</v>
      </c>
      <c r="T10" s="70">
        <f>-0.018718*1064</f>
        <v>-19.915951999999997</v>
      </c>
      <c r="U10" s="61">
        <f>-0.018718*1064</f>
        <v>-19.915951999999997</v>
      </c>
      <c r="V10" s="60">
        <f>-0.018718*1064</f>
        <v>-19.915951999999997</v>
      </c>
      <c r="W10" s="61">
        <f>-0.018718*1064</f>
        <v>-19.915951999999997</v>
      </c>
    </row>
    <row r="11" spans="2:23" s="1" customFormat="1" ht="12">
      <c r="B11" s="10" t="s">
        <v>43</v>
      </c>
      <c r="D11" s="12" t="s">
        <v>44</v>
      </c>
      <c r="E11" s="56">
        <v>39.9</v>
      </c>
      <c r="F11" s="68">
        <v>39.9</v>
      </c>
      <c r="G11" s="68">
        <v>39.9</v>
      </c>
      <c r="H11" s="68">
        <v>39.9</v>
      </c>
      <c r="I11" s="68">
        <v>39.9</v>
      </c>
      <c r="J11" s="68">
        <v>39.9</v>
      </c>
      <c r="K11" s="68">
        <v>39.9</v>
      </c>
      <c r="L11" s="68">
        <v>39.9</v>
      </c>
      <c r="M11" s="57">
        <v>39.9</v>
      </c>
      <c r="N11" s="56">
        <v>39.9</v>
      </c>
      <c r="O11" s="68">
        <v>39.9</v>
      </c>
      <c r="P11" s="68">
        <v>39.9</v>
      </c>
      <c r="Q11" s="68">
        <v>39.9</v>
      </c>
      <c r="R11" s="56">
        <v>39.9</v>
      </c>
      <c r="S11" s="57">
        <v>39.9</v>
      </c>
      <c r="T11" s="68">
        <v>39.9</v>
      </c>
      <c r="U11" s="57">
        <v>39.9</v>
      </c>
      <c r="V11" s="56">
        <v>39.9</v>
      </c>
      <c r="W11" s="57">
        <v>39.9</v>
      </c>
    </row>
    <row r="12" spans="2:23" s="1" customFormat="1" ht="12">
      <c r="B12" s="10"/>
      <c r="D12" s="12"/>
      <c r="E12" s="56"/>
      <c r="F12" s="68"/>
      <c r="G12" s="68"/>
      <c r="H12" s="68"/>
      <c r="I12" s="68"/>
      <c r="J12" s="68"/>
      <c r="K12" s="68"/>
      <c r="L12" s="68"/>
      <c r="M12" s="57"/>
      <c r="N12" s="56"/>
      <c r="O12" s="68"/>
      <c r="P12" s="68"/>
      <c r="Q12" s="68"/>
      <c r="R12" s="56"/>
      <c r="S12" s="57"/>
      <c r="T12" s="68"/>
      <c r="U12" s="57"/>
      <c r="V12" s="56"/>
      <c r="W12" s="57"/>
    </row>
    <row r="13" spans="2:23" s="1" customFormat="1" ht="24">
      <c r="B13" s="10" t="s">
        <v>45</v>
      </c>
      <c r="D13" s="12" t="s">
        <v>44</v>
      </c>
      <c r="E13" s="56">
        <f t="shared" ref="E13:W13" si="1">((E11)^2)/((8*(E8+E9)*1000))+(2*E10*0.000001)</f>
        <v>-4.3800568632496754E-2</v>
      </c>
      <c r="F13" s="68">
        <f t="shared" si="1"/>
        <v>-4.3800336680496751E-2</v>
      </c>
      <c r="G13" s="68">
        <f t="shared" si="1"/>
        <v>-4.3798919432496752E-2</v>
      </c>
      <c r="H13" s="68">
        <f t="shared" si="1"/>
        <v>-4.3795440465963703E-2</v>
      </c>
      <c r="I13" s="68">
        <f t="shared" si="1"/>
        <v>-4.3794172177963706E-2</v>
      </c>
      <c r="J13" s="68">
        <f t="shared" si="1"/>
        <v>-4.3793608257963704E-2</v>
      </c>
      <c r="K13" s="68">
        <f t="shared" si="1"/>
        <v>-4.3794580753963704E-2</v>
      </c>
      <c r="L13" s="68">
        <f t="shared" si="1"/>
        <v>-4.3798751633963705E-2</v>
      </c>
      <c r="M13" s="57">
        <f t="shared" si="1"/>
        <v>-4.37987112019637E-2</v>
      </c>
      <c r="N13" s="56">
        <f t="shared" si="1"/>
        <v>-4.3799259912496752E-2</v>
      </c>
      <c r="O13" s="68">
        <f t="shared" si="1"/>
        <v>-4.37948212179637E-2</v>
      </c>
      <c r="P13" s="68">
        <f t="shared" si="1"/>
        <v>-4.3793948737963703E-2</v>
      </c>
      <c r="Q13" s="68">
        <f t="shared" si="1"/>
        <v>-4.3799004865963706E-2</v>
      </c>
      <c r="R13" s="56">
        <f t="shared" si="1"/>
        <v>-4.3797946936496752E-2</v>
      </c>
      <c r="S13" s="57">
        <f t="shared" si="1"/>
        <v>-4.3800915496496756E-2</v>
      </c>
      <c r="T13" s="68">
        <f t="shared" si="1"/>
        <v>-4.3815913155416109E-2</v>
      </c>
      <c r="U13" s="57">
        <f t="shared" si="1"/>
        <v>-4.3782523183652521E-2</v>
      </c>
      <c r="V13" s="56">
        <f t="shared" si="1"/>
        <v>-4.3818513359994989E-2</v>
      </c>
      <c r="W13" s="57">
        <f t="shared" si="1"/>
        <v>-4.3780023392519921E-2</v>
      </c>
    </row>
    <row r="14" spans="2:23" s="1" customFormat="1" ht="20">
      <c r="B14" s="10"/>
      <c r="D14" s="12"/>
      <c r="E14" s="62"/>
      <c r="F14" s="13"/>
      <c r="G14" s="77" t="s">
        <v>46</v>
      </c>
      <c r="H14" s="68"/>
      <c r="I14" s="68"/>
      <c r="J14" s="68"/>
      <c r="K14" s="68"/>
      <c r="L14" s="68"/>
      <c r="M14" s="57"/>
      <c r="N14" s="62"/>
      <c r="O14" s="68"/>
      <c r="P14" s="68"/>
      <c r="Q14" s="68"/>
      <c r="R14" s="62"/>
      <c r="S14" s="63"/>
      <c r="T14" s="13"/>
      <c r="U14" s="63"/>
      <c r="V14" s="62"/>
      <c r="W14" s="63"/>
    </row>
    <row r="15" spans="2:23" s="1" customFormat="1" ht="12">
      <c r="B15" s="14" t="s">
        <v>47</v>
      </c>
      <c r="D15" s="15" t="s">
        <v>37</v>
      </c>
      <c r="E15" s="72">
        <f t="shared" ref="E15:W15" si="2">(E11^2)/(8*E13*1000)</f>
        <v>-4.543348550328087</v>
      </c>
      <c r="F15" s="73">
        <f t="shared" si="2"/>
        <v>-4.543372610389329</v>
      </c>
      <c r="G15" s="73">
        <f t="shared" si="2"/>
        <v>-4.5435196251063301</v>
      </c>
      <c r="H15" s="73">
        <f t="shared" si="2"/>
        <v>-4.5438805474432176</v>
      </c>
      <c r="I15" s="73">
        <f t="shared" si="2"/>
        <v>-4.5440121391341926</v>
      </c>
      <c r="J15" s="73">
        <f t="shared" si="2"/>
        <v>-4.5440706513104541</v>
      </c>
      <c r="K15" s="73">
        <f t="shared" si="2"/>
        <v>-4.5439697463478756</v>
      </c>
      <c r="L15" s="73">
        <f t="shared" si="2"/>
        <v>-4.5435370319021757</v>
      </c>
      <c r="M15" s="78">
        <f t="shared" si="2"/>
        <v>-4.5435412261874468</v>
      </c>
      <c r="N15" s="72">
        <f t="shared" si="2"/>
        <v>-4.543484305387115</v>
      </c>
      <c r="O15" s="73">
        <f t="shared" si="2"/>
        <v>-4.5439447967965201</v>
      </c>
      <c r="P15" s="74">
        <f t="shared" si="2"/>
        <v>-4.5440353230237855</v>
      </c>
      <c r="Q15" s="73">
        <f t="shared" si="2"/>
        <v>-4.5435107626074007</v>
      </c>
      <c r="R15" s="64">
        <f t="shared" si="2"/>
        <v>-4.5436205100785809</v>
      </c>
      <c r="S15" s="65">
        <f t="shared" si="2"/>
        <v>-4.5433125710789382</v>
      </c>
      <c r="T15" s="75">
        <f t="shared" si="2"/>
        <v>-4.5417574499506088</v>
      </c>
      <c r="U15" s="65">
        <f t="shared" si="2"/>
        <v>-4.5452211414417274</v>
      </c>
      <c r="V15" s="64">
        <f t="shared" si="2"/>
        <v>-4.5414879406128437</v>
      </c>
      <c r="W15" s="65">
        <f t="shared" si="2"/>
        <v>-4.5454806685644789</v>
      </c>
    </row>
    <row r="16" spans="2:23" s="16" customFormat="1" ht="12">
      <c r="E16" s="17">
        <f>AVERAGE(E15:G15)</f>
        <v>-4.5434135952745827</v>
      </c>
      <c r="F16" s="18"/>
      <c r="G16" s="19"/>
      <c r="H16" s="17">
        <f>AVERAGE(H15:I15)</f>
        <v>-4.5439463432887051</v>
      </c>
      <c r="I16" s="19"/>
      <c r="J16" s="17">
        <f>AVERAGE(J15:K15)</f>
        <v>-4.5440201988291644</v>
      </c>
      <c r="K16" s="19"/>
      <c r="L16" s="17">
        <f>AVERAGE(L15:M15)</f>
        <v>-4.5435391290448113</v>
      </c>
      <c r="M16" s="19"/>
      <c r="N16" s="20">
        <f>AVERAGE(N15:Q15)</f>
        <v>-4.5437437969537049</v>
      </c>
      <c r="O16" s="21"/>
      <c r="P16" s="21"/>
      <c r="Q16" s="22"/>
      <c r="R16" s="41">
        <f>1000*(R15-N15)</f>
        <v>-0.13620469146591319</v>
      </c>
      <c r="S16" s="42">
        <f>1000*(S15-N15)</f>
        <v>0.17173430817685187</v>
      </c>
      <c r="T16" s="42">
        <f>1000*(T15-N15)</f>
        <v>1.7268554365061917</v>
      </c>
      <c r="U16" s="42">
        <f>1000*(U15-N15)</f>
        <v>-1.7368360546123895</v>
      </c>
      <c r="V16" s="42">
        <f>1000*(V15-N15)</f>
        <v>1.996364774271342</v>
      </c>
      <c r="W16" s="43">
        <f>1000*(W15-N15)</f>
        <v>-1.9963631773638468</v>
      </c>
    </row>
    <row r="17" spans="2:23" s="1" customFormat="1">
      <c r="E17" s="44">
        <f>AVERAGE(E16:M16)</f>
        <v>-4.5437298166093161</v>
      </c>
      <c r="F17" s="45"/>
      <c r="G17" s="45"/>
      <c r="H17" s="45"/>
      <c r="I17" s="45"/>
      <c r="J17" s="45"/>
      <c r="K17" s="45"/>
      <c r="L17" s="45"/>
      <c r="M17" s="46"/>
      <c r="N17" s="1" t="s">
        <v>29</v>
      </c>
      <c r="O17" s="1">
        <v>-2.2138999999999999E-2</v>
      </c>
      <c r="P17" s="1">
        <v>-2.0205999999999998E-2</v>
      </c>
      <c r="R17" s="38">
        <f>R16+U16+W16</f>
        <v>-3.8694039234421496</v>
      </c>
      <c r="S17" s="38">
        <f>S16+T16+V16</f>
        <v>3.8949545189543855</v>
      </c>
      <c r="T17"/>
      <c r="U17"/>
      <c r="V17"/>
      <c r="W17"/>
    </row>
    <row r="18" spans="2:23" s="1" customFormat="1" ht="12">
      <c r="N18" s="1" t="s">
        <v>30</v>
      </c>
      <c r="O18" s="1">
        <v>-2.0834999999999999E-2</v>
      </c>
      <c r="P18" s="1">
        <v>-2.1236999999999999E-2</v>
      </c>
    </row>
    <row r="19" spans="2:23" s="1" customFormat="1" ht="12">
      <c r="N19" s="1" t="s">
        <v>0</v>
      </c>
    </row>
    <row r="20" spans="2:23" s="1" customFormat="1" ht="13" thickBot="1">
      <c r="N20" s="1">
        <f>-0.018101+0.019496</f>
        <v>1.3950000000000004E-3</v>
      </c>
      <c r="O20" s="1">
        <f>O17-O18</f>
        <v>-1.3039999999999996E-3</v>
      </c>
      <c r="P20" s="1">
        <f>P17-P18</f>
        <v>1.0310000000000007E-3</v>
      </c>
    </row>
    <row r="21" spans="2:23" s="1" customFormat="1" ht="17">
      <c r="B21" s="23" t="s">
        <v>1</v>
      </c>
      <c r="C21" s="24"/>
      <c r="D21" s="25" t="s">
        <v>2</v>
      </c>
      <c r="E21" s="26">
        <v>-4.5599999999999996</v>
      </c>
      <c r="G21" s="54"/>
      <c r="H21" s="52" t="s">
        <v>8</v>
      </c>
      <c r="I21" s="47"/>
      <c r="J21" s="47"/>
      <c r="K21" s="48"/>
    </row>
    <row r="22" spans="2:23" s="1" customFormat="1" ht="18" thickBot="1">
      <c r="B22" s="27"/>
      <c r="C22" s="28"/>
      <c r="D22" s="28" t="s">
        <v>3</v>
      </c>
      <c r="E22" s="29">
        <f>E21+0.02</f>
        <v>-4.54</v>
      </c>
      <c r="G22" s="55"/>
      <c r="H22" s="53">
        <f>N16</f>
        <v>-4.5437437969537049</v>
      </c>
      <c r="I22" s="49" t="s">
        <v>9</v>
      </c>
      <c r="J22" s="50">
        <f>S17</f>
        <v>3.8949545189543855</v>
      </c>
      <c r="K22" s="51" t="s">
        <v>10</v>
      </c>
    </row>
    <row r="23" spans="2:23" s="1" customFormat="1" ht="12">
      <c r="B23" s="30"/>
      <c r="C23" s="31"/>
      <c r="D23" s="32"/>
      <c r="E23" s="33">
        <f>E21-0.02</f>
        <v>-4.5799999999999992</v>
      </c>
    </row>
    <row r="24" spans="2:23" s="1" customFormat="1" ht="12"/>
    <row r="25" spans="2:23" s="1" customFormat="1" ht="12"/>
    <row r="26" spans="2:23" s="1" customFormat="1" ht="12"/>
    <row r="27" spans="2:23" s="1" customFormat="1" ht="12"/>
    <row r="28" spans="2:23" s="1" customFormat="1" ht="12"/>
    <row r="29" spans="2:23" s="1" customFormat="1" ht="12"/>
    <row r="30" spans="2:23" s="1" customFormat="1" ht="12"/>
    <row r="31" spans="2:23" s="1" customFormat="1" ht="12"/>
    <row r="32" spans="2:23" s="1" customFormat="1" ht="12"/>
    <row r="33" s="1" customFormat="1" ht="12"/>
    <row r="34" s="1" customFormat="1" ht="12"/>
    <row r="35" s="1" customFormat="1" ht="12"/>
    <row r="36" s="1" customFormat="1" ht="12"/>
    <row r="37" s="1" customFormat="1" ht="12"/>
    <row r="38" s="1" customFormat="1" ht="12"/>
    <row r="39" s="1" customFormat="1" ht="12"/>
    <row r="40" s="1" customFormat="1" ht="12"/>
    <row r="41" s="1" customFormat="1" ht="12"/>
  </sheetData>
  <mergeCells count="12">
    <mergeCell ref="E16:G16"/>
    <mergeCell ref="H16:I16"/>
    <mergeCell ref="J16:K16"/>
    <mergeCell ref="L16:M16"/>
    <mergeCell ref="N16:Q16"/>
    <mergeCell ref="E17:M17"/>
    <mergeCell ref="R5:W5"/>
    <mergeCell ref="E6:M6"/>
    <mergeCell ref="N6:Q6"/>
    <mergeCell ref="R6:S6"/>
    <mergeCell ref="T6:U6"/>
    <mergeCell ref="V6:W6"/>
  </mergeCells>
  <phoneticPr fontId="1" type="noConversion"/>
  <printOptions horizontalCentered="1"/>
  <pageMargins left="0.2" right="0.2" top="1" bottom="1" header="0.5" footer="0.5"/>
  <pageSetup paperSize="0" scale="47" orientation="landscape" horizontalDpi="4294967292" verticalDpi="4294967292"/>
  <colBreaks count="1" manualBreakCount="1">
    <brk id="27" max="1048575" man="1"/>
  </colBreaks>
  <drawing r:id="rId1"/>
  <extLst>
    <ext xmlns:mx="http://schemas.microsoft.com/office/mac/excel/2008/main" uri="http://schemas.microsoft.com/office/mac/excel/2008/main">
      <mx:PLV Mode="0" OnePage="0" WScale="28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PR2-04 check files</vt:lpstr>
    </vt:vector>
  </TitlesOfParts>
  <Company>University of Florida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Rodica Martin</dc:creator>
  <cp:lastModifiedBy>Rodica Martin</cp:lastModifiedBy>
  <cp:lastPrinted>2013-09-05T21:23:26Z</cp:lastPrinted>
  <dcterms:created xsi:type="dcterms:W3CDTF">2013-09-05T19:35:12Z</dcterms:created>
  <dcterms:modified xsi:type="dcterms:W3CDTF">2013-09-05T21:23:41Z</dcterms:modified>
</cp:coreProperties>
</file>