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5320" tabRatio="500"/>
  </bookViews>
  <sheets>
    <sheet name="SRM-08 check 2Sep13" sheetId="1" r:id="rId1"/>
  </sheets>
  <definedNames>
    <definedName name="_xlnm.Print_Area" localSheetId="0">'SRM-08 check 2Sep13'!$B$1:$V$31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11" i="1"/>
  <c r="Q12"/>
  <c r="Q15"/>
  <c r="Q17"/>
  <c r="M11"/>
  <c r="M12"/>
  <c r="M15"/>
  <c r="M17"/>
  <c r="Q18"/>
  <c r="S11"/>
  <c r="S12"/>
  <c r="S15"/>
  <c r="S17"/>
  <c r="S18"/>
  <c r="V11"/>
  <c r="V12"/>
  <c r="V15"/>
  <c r="V17"/>
  <c r="V18"/>
  <c r="S21"/>
  <c r="E21"/>
  <c r="R11"/>
  <c r="R12"/>
  <c r="R15"/>
  <c r="R17"/>
  <c r="R18"/>
  <c r="T11"/>
  <c r="T12"/>
  <c r="T15"/>
  <c r="T17"/>
  <c r="T18"/>
  <c r="U11"/>
  <c r="U12"/>
  <c r="U15"/>
  <c r="U17"/>
  <c r="U18"/>
  <c r="S20"/>
  <c r="E20"/>
  <c r="N11"/>
  <c r="N12"/>
  <c r="N15"/>
  <c r="N17"/>
  <c r="O11"/>
  <c r="O12"/>
  <c r="O15"/>
  <c r="O17"/>
  <c r="M18"/>
  <c r="K12"/>
  <c r="K15"/>
  <c r="K17"/>
  <c r="J12"/>
  <c r="J15"/>
  <c r="J17"/>
  <c r="I12"/>
  <c r="I15"/>
  <c r="I17"/>
  <c r="H11"/>
  <c r="H12"/>
  <c r="H15"/>
  <c r="H17"/>
  <c r="G11"/>
  <c r="G12"/>
  <c r="G15"/>
  <c r="G17"/>
  <c r="F11"/>
  <c r="F12"/>
  <c r="F15"/>
  <c r="F17"/>
  <c r="E11"/>
  <c r="E12"/>
  <c r="E15"/>
  <c r="E17"/>
</calcChain>
</file>

<file path=xl/sharedStrings.xml><?xml version="1.0" encoding="utf-8"?>
<sst xmlns="http://schemas.openxmlformats.org/spreadsheetml/2006/main" count="46" uniqueCount="42">
  <si>
    <t>Specified Radius</t>
    <phoneticPr fontId="0" type="noConversion"/>
  </si>
  <si>
    <t>m</t>
    <phoneticPr fontId="0" type="noConversion"/>
  </si>
  <si>
    <t xml:space="preserve"> (+/-0.03)</t>
    <phoneticPr fontId="0" type="noConversion"/>
  </si>
  <si>
    <t>Cumulative</t>
    <phoneticPr fontId="2" type="noConversion"/>
  </si>
  <si>
    <t>mm</t>
    <phoneticPr fontId="2" type="noConversion"/>
  </si>
  <si>
    <t>Tolerance:</t>
    <phoneticPr fontId="2" type="noConversion"/>
  </si>
  <si>
    <t>SRM-08 ROC Tolerances</t>
    <phoneticPr fontId="2" type="noConversion"/>
  </si>
  <si>
    <t>R. Martin and G. Billingsley</t>
    <phoneticPr fontId="2" type="noConversion"/>
  </si>
  <si>
    <t>Checked indiv files, gaps, recalculated average for each rotation, recalculated ROC</t>
    <phoneticPr fontId="2" type="noConversion"/>
  </si>
  <si>
    <t>Average Files for Each Rotation</t>
    <phoneticPr fontId="2" type="noConversion"/>
  </si>
  <si>
    <t>Effect of Gap</t>
    <phoneticPr fontId="2" type="noConversion"/>
  </si>
  <si>
    <t>Effect of Zernike uncertainty</t>
    <phoneticPr fontId="2" type="noConversion"/>
  </si>
  <si>
    <t>Effect of ROC-TC tolerance</t>
    <phoneticPr fontId="2" type="noConversion"/>
  </si>
  <si>
    <t>6m_SRM-08-0_011</t>
    <phoneticPr fontId="0" type="noConversion"/>
  </si>
  <si>
    <t>6m_SRM-08-0_055</t>
    <phoneticPr fontId="0" type="noConversion"/>
  </si>
  <si>
    <t>6m_SRM-08-225_021</t>
    <phoneticPr fontId="0" type="noConversion"/>
  </si>
  <si>
    <t>6m_SRM-08-225_099</t>
    <phoneticPr fontId="0" type="noConversion"/>
  </si>
  <si>
    <t>6m_SRM-08-90_014</t>
    <phoneticPr fontId="2" type="noConversion"/>
  </si>
  <si>
    <t>6m_SRM-08-90_014</t>
    <phoneticPr fontId="2" type="noConversion"/>
  </si>
  <si>
    <t>ave 0 deg (arrow up)</t>
    <phoneticPr fontId="0" type="noConversion"/>
  </si>
  <si>
    <t>ave 90 deg (arrow right)</t>
    <phoneticPr fontId="0" type="noConversion"/>
  </si>
  <si>
    <t>ave 225 deg</t>
    <phoneticPr fontId="0" type="noConversion"/>
  </si>
  <si>
    <t xml:space="preserve"> +2 mm</t>
    <phoneticPr fontId="2" type="noConversion"/>
  </si>
  <si>
    <t xml:space="preserve"> -2 mm</t>
    <phoneticPr fontId="2" type="noConversion"/>
  </si>
  <si>
    <t>Zmin=-0.003209</t>
    <phoneticPr fontId="2" type="noConversion"/>
  </si>
  <si>
    <t>Zmax=-0.000594</t>
    <phoneticPr fontId="2" type="noConversion"/>
  </si>
  <si>
    <t>ROC-x (max)</t>
    <phoneticPr fontId="2" type="noConversion"/>
  </si>
  <si>
    <t>ROC-y (min)</t>
    <phoneticPr fontId="2" type="noConversion"/>
  </si>
  <si>
    <t>Radius of curvature of TS</t>
  </si>
  <si>
    <t>Assumes converging TS and cvx part</t>
    <phoneticPr fontId="0" type="noConversion"/>
  </si>
  <si>
    <t>m</t>
  </si>
  <si>
    <t>Gap between TS and part to be measured</t>
  </si>
  <si>
    <t>Vertex to vertex, no tilt</t>
  </si>
  <si>
    <t>Zernike power coefficient</t>
  </si>
  <si>
    <t>Assumes "Fringe" Zernikes</t>
  </si>
  <si>
    <t>nm</t>
  </si>
  <si>
    <t>Part measured aperture</t>
  </si>
  <si>
    <t>mm</t>
  </si>
  <si>
    <t>Wavefront "sag" at part plus power</t>
  </si>
  <si>
    <t xml:space="preserve">Part radius </t>
  </si>
  <si>
    <t>DCC: T1300741-v1</t>
    <phoneticPr fontId="2" type="noConversion"/>
  </si>
  <si>
    <t>Random Check of Individual Files</t>
    <phoneticPr fontId="2" type="noConversion"/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</si>
</sst>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0"/>
    <numFmt numFmtId="169" formatCode="0.000"/>
    <numFmt numFmtId="170" formatCode="0.0"/>
  </numFmts>
  <fonts count="13">
    <font>
      <sz val="11"/>
      <color indexed="8"/>
      <name val="Calibri"/>
      <family val="2"/>
    </font>
    <font>
      <b/>
      <sz val="11"/>
      <color indexed="12"/>
      <name val="Calibri"/>
    </font>
    <font>
      <sz val="8"/>
      <name val="Arial"/>
    </font>
    <font>
      <b/>
      <u/>
      <sz val="10"/>
      <color indexed="10"/>
      <name val="Arial"/>
    </font>
    <font>
      <sz val="10"/>
      <color indexed="8"/>
      <name val="Arial"/>
      <family val="2"/>
    </font>
    <font>
      <i/>
      <sz val="10"/>
      <color indexed="12"/>
      <name val="Arial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0"/>
      <color indexed="12"/>
      <name val="Arial"/>
    </font>
    <font>
      <b/>
      <sz val="14"/>
      <color indexed="12"/>
      <name val="Arial"/>
    </font>
    <font>
      <b/>
      <sz val="10"/>
      <color indexed="61"/>
      <name val="Arial"/>
    </font>
    <font>
      <b/>
      <u/>
      <sz val="10"/>
      <color indexed="61"/>
      <name val="Arial"/>
    </font>
    <font>
      <sz val="10"/>
      <color indexed="6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/>
    <xf numFmtId="15" fontId="0" fillId="0" borderId="0" xfId="0" applyNumberForma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4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Border="1"/>
    <xf numFmtId="0" fontId="4" fillId="0" borderId="8" xfId="0" applyFont="1" applyBorder="1"/>
    <xf numFmtId="2" fontId="6" fillId="0" borderId="7" xfId="0" applyNumberFormat="1" applyFont="1" applyBorder="1"/>
    <xf numFmtId="2" fontId="6" fillId="0" borderId="0" xfId="0" applyNumberFormat="1" applyFont="1" applyBorder="1"/>
    <xf numFmtId="2" fontId="6" fillId="0" borderId="8" xfId="0" applyNumberFormat="1" applyFont="1" applyBorder="1"/>
    <xf numFmtId="0" fontId="7" fillId="0" borderId="0" xfId="0" applyFont="1" applyAlignment="1">
      <alignment wrapText="1"/>
    </xf>
    <xf numFmtId="0" fontId="8" fillId="0" borderId="0" xfId="0" applyFont="1"/>
    <xf numFmtId="0" fontId="7" fillId="0" borderId="0" xfId="0" applyFont="1" applyAlignment="1">
      <alignment horizontal="center"/>
    </xf>
    <xf numFmtId="168" fontId="7" fillId="0" borderId="9" xfId="0" applyNumberFormat="1" applyFont="1" applyBorder="1"/>
    <xf numFmtId="168" fontId="7" fillId="0" borderId="11" xfId="0" applyNumberFormat="1" applyFont="1" applyBorder="1"/>
    <xf numFmtId="168" fontId="7" fillId="0" borderId="10" xfId="0" applyNumberFormat="1" applyFont="1" applyBorder="1"/>
    <xf numFmtId="168" fontId="7" fillId="0" borderId="7" xfId="0" applyNumberFormat="1" applyFont="1" applyBorder="1"/>
    <xf numFmtId="168" fontId="7" fillId="0" borderId="0" xfId="0" applyNumberFormat="1" applyFont="1" applyBorder="1"/>
    <xf numFmtId="168" fontId="7" fillId="0" borderId="8" xfId="0" applyNumberFormat="1" applyFont="1" applyBorder="1"/>
    <xf numFmtId="170" fontId="4" fillId="0" borderId="9" xfId="0" applyNumberFormat="1" applyFont="1" applyBorder="1"/>
    <xf numFmtId="170" fontId="4" fillId="0" borderId="10" xfId="0" applyNumberFormat="1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2" fontId="11" fillId="0" borderId="0" xfId="0" applyNumberFormat="1" applyFont="1"/>
    <xf numFmtId="0" fontId="12" fillId="0" borderId="0" xfId="0" applyFont="1"/>
    <xf numFmtId="2" fontId="12" fillId="0" borderId="0" xfId="0" applyNumberFormat="1" applyFont="1" applyBorder="1"/>
    <xf numFmtId="169" fontId="12" fillId="0" borderId="0" xfId="0" applyNumberFormat="1" applyFont="1"/>
    <xf numFmtId="0" fontId="4" fillId="3" borderId="0" xfId="0" applyFont="1" applyFill="1"/>
    <xf numFmtId="0" fontId="9" fillId="3" borderId="0" xfId="0" applyFont="1" applyFill="1" applyAlignment="1">
      <alignment horizontal="right"/>
    </xf>
    <xf numFmtId="170" fontId="9" fillId="3" borderId="0" xfId="0" applyNumberFormat="1" applyFont="1" applyFill="1"/>
    <xf numFmtId="0" fontId="9" fillId="3" borderId="0" xfId="0" applyFont="1" applyFill="1"/>
    <xf numFmtId="2" fontId="12" fillId="0" borderId="0" xfId="0" applyNumberFormat="1" applyFont="1"/>
    <xf numFmtId="168" fontId="9" fillId="3" borderId="1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40640</xdr:colOff>
      <xdr:row>21</xdr:row>
      <xdr:rowOff>60960</xdr:rowOff>
    </xdr:from>
    <xdr:ext cx="5313680" cy="1169551"/>
    <xdr:sp macro="" textlink="">
      <xdr:nvSpPr>
        <xdr:cNvPr id="2" name="TextBox 1"/>
        <xdr:cNvSpPr txBox="1"/>
      </xdr:nvSpPr>
      <xdr:spPr>
        <a:xfrm>
          <a:off x="281940" y="4023360"/>
          <a:ext cx="5313680" cy="116955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000">
              <a:latin typeface="Arial"/>
              <a:cs typeface="Arial"/>
            </a:rPr>
            <a:t>SRM-08</a:t>
          </a:r>
        </a:p>
        <a:p>
          <a:r>
            <a:rPr lang="en-US" sz="1000">
              <a:latin typeface="Arial"/>
              <a:cs typeface="Arial"/>
            </a:rPr>
            <a:t>-</a:t>
          </a:r>
          <a:r>
            <a:rPr lang="en-US" sz="1000" baseline="0">
              <a:latin typeface="Arial"/>
              <a:cs typeface="Arial"/>
            </a:rPr>
            <a:t> Measured on 7-Sep-2011 at CIT with Wyko interferometer by R. Martin and G. Billingsley</a:t>
          </a:r>
        </a:p>
        <a:p>
          <a:r>
            <a:rPr lang="en-US" sz="1000" baseline="0">
              <a:latin typeface="Arial"/>
              <a:cs typeface="Arial"/>
            </a:rPr>
            <a:t>- Measured Gap = 81.6 cm (+ 4.62 mm)</a:t>
          </a:r>
        </a:p>
        <a:p>
          <a:r>
            <a:rPr lang="en-US" sz="1000" baseline="0">
              <a:latin typeface="Arial"/>
              <a:cs typeface="Arial"/>
            </a:rPr>
            <a:t>- The optic was measured at 0 deg (arrow up), 90 deg (arrow right) and arrow at 225 deg cw, all when looking at the HR side of the optic</a:t>
          </a:r>
        </a:p>
        <a:p>
          <a:r>
            <a:rPr lang="en-US" sz="1000" baseline="0">
              <a:latin typeface="Arial"/>
              <a:cs typeface="Arial"/>
            </a:rPr>
            <a:t>- Transmission Sphere Data File - C1203092</a:t>
          </a:r>
        </a:p>
        <a:p>
          <a:r>
            <a:rPr lang="en-US" sz="1000" baseline="0">
              <a:latin typeface="Arial"/>
              <a:cs typeface="Arial"/>
            </a:rPr>
            <a:t>- Related Surface Figure report - E1200571</a:t>
          </a:r>
          <a:endParaRPr lang="en-US" sz="1000">
            <a:latin typeface="Arial"/>
            <a:cs typeface="Arial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V28"/>
  <sheetViews>
    <sheetView tabSelected="1" zoomScaleNormal="150" zoomScalePageLayoutView="150" workbookViewId="0">
      <selection activeCell="B1" sqref="B1"/>
    </sheetView>
  </sheetViews>
  <sheetFormatPr baseColWidth="10" defaultColWidth="5.83203125" defaultRowHeight="14"/>
  <cols>
    <col min="1" max="1" width="3.1640625" customWidth="1"/>
    <col min="2" max="2" width="27.1640625" customWidth="1"/>
    <col min="3" max="3" width="28.6640625" hidden="1" customWidth="1"/>
    <col min="4" max="4" width="7.6640625" style="2" customWidth="1"/>
    <col min="5" max="5" width="10.6640625" customWidth="1"/>
    <col min="6" max="6" width="10.83203125" customWidth="1"/>
    <col min="7" max="7" width="11.1640625" customWidth="1"/>
    <col min="8" max="8" width="10.83203125" customWidth="1"/>
    <col min="9" max="9" width="11.1640625" customWidth="1"/>
    <col min="10" max="10" width="11.33203125" customWidth="1"/>
    <col min="11" max="11" width="10.83203125" customWidth="1"/>
    <col min="12" max="12" width="1.1640625" customWidth="1"/>
    <col min="13" max="13" width="11" customWidth="1"/>
    <col min="14" max="14" width="13.33203125" customWidth="1"/>
    <col min="15" max="15" width="11.83203125" customWidth="1"/>
    <col min="16" max="16" width="1.5" customWidth="1"/>
    <col min="17" max="17" width="9.83203125" customWidth="1"/>
    <col min="18" max="18" width="10" customWidth="1"/>
    <col min="19" max="19" width="13" customWidth="1"/>
    <col min="20" max="20" width="13.5" customWidth="1"/>
    <col min="21" max="21" width="10.83203125" customWidth="1"/>
    <col min="22" max="22" width="11.6640625" customWidth="1"/>
  </cols>
  <sheetData>
    <row r="1" spans="2:22">
      <c r="B1" s="1" t="s">
        <v>40</v>
      </c>
    </row>
    <row r="3" spans="2:22">
      <c r="B3" s="3" t="s">
        <v>6</v>
      </c>
      <c r="D3"/>
    </row>
    <row r="4" spans="2:22">
      <c r="B4" t="s">
        <v>7</v>
      </c>
      <c r="D4"/>
    </row>
    <row r="5" spans="2:22">
      <c r="B5" s="4">
        <v>40058</v>
      </c>
      <c r="D5"/>
    </row>
    <row r="6" spans="2:22" s="5" customFormat="1" ht="12">
      <c r="D6" s="6"/>
    </row>
    <row r="7" spans="2:22" s="5" customFormat="1" ht="12">
      <c r="D7" s="6"/>
      <c r="E7" s="7" t="s">
        <v>8</v>
      </c>
    </row>
    <row r="8" spans="2:22" s="6" customFormat="1">
      <c r="E8" s="46" t="s">
        <v>41</v>
      </c>
      <c r="F8" s="47"/>
      <c r="G8" s="47"/>
      <c r="H8" s="47"/>
      <c r="I8" s="47"/>
      <c r="J8" s="47"/>
      <c r="K8" s="48"/>
      <c r="M8" s="49" t="s">
        <v>9</v>
      </c>
      <c r="N8" s="50"/>
      <c r="O8" s="51"/>
      <c r="Q8" s="52" t="s">
        <v>10</v>
      </c>
      <c r="R8" s="53"/>
      <c r="S8" s="54" t="s">
        <v>11</v>
      </c>
      <c r="T8" s="53"/>
      <c r="U8" s="52" t="s">
        <v>12</v>
      </c>
      <c r="V8" s="53"/>
    </row>
    <row r="9" spans="2:22" s="5" customFormat="1" ht="26" customHeight="1">
      <c r="B9" s="8"/>
      <c r="C9" s="8"/>
      <c r="D9" s="9"/>
      <c r="E9" s="10" t="s">
        <v>13</v>
      </c>
      <c r="F9" s="11" t="s">
        <v>14</v>
      </c>
      <c r="G9" s="11" t="s">
        <v>15</v>
      </c>
      <c r="H9" s="11" t="s">
        <v>16</v>
      </c>
      <c r="I9" s="11" t="s">
        <v>17</v>
      </c>
      <c r="J9" s="11" t="s">
        <v>18</v>
      </c>
      <c r="K9" s="12" t="s">
        <v>18</v>
      </c>
      <c r="M9" s="10" t="s">
        <v>19</v>
      </c>
      <c r="N9" s="11" t="s">
        <v>20</v>
      </c>
      <c r="O9" s="12" t="s">
        <v>21</v>
      </c>
      <c r="Q9" s="13" t="s">
        <v>22</v>
      </c>
      <c r="R9" s="14" t="s">
        <v>23</v>
      </c>
      <c r="S9" s="13" t="s">
        <v>24</v>
      </c>
      <c r="T9" s="14" t="s">
        <v>25</v>
      </c>
      <c r="U9" s="10" t="s">
        <v>26</v>
      </c>
      <c r="V9" s="12" t="s">
        <v>27</v>
      </c>
    </row>
    <row r="10" spans="2:22" s="5" customFormat="1" ht="12">
      <c r="B10" s="8" t="s">
        <v>28</v>
      </c>
      <c r="C10" s="5" t="s">
        <v>29</v>
      </c>
      <c r="D10" s="6" t="s">
        <v>30</v>
      </c>
      <c r="E10" s="15">
        <v>-6.4988599999999996</v>
      </c>
      <c r="F10" s="16">
        <v>-6.4988599999999996</v>
      </c>
      <c r="G10" s="16">
        <v>-6.4988599999999996</v>
      </c>
      <c r="H10" s="16">
        <v>-6.4988599999999996</v>
      </c>
      <c r="I10" s="16">
        <v>-6.4988599999999996</v>
      </c>
      <c r="J10" s="16">
        <v>-6.4988599999999996</v>
      </c>
      <c r="K10" s="17">
        <v>-6.4988599999999996</v>
      </c>
      <c r="M10" s="15">
        <v>-6.4988599999999996</v>
      </c>
      <c r="N10" s="16">
        <v>-6.4988599999999996</v>
      </c>
      <c r="O10" s="17">
        <v>-6.4988599999999996</v>
      </c>
      <c r="Q10" s="15">
        <v>-6.4988599999999996</v>
      </c>
      <c r="R10" s="17">
        <v>-6.4988599999999996</v>
      </c>
      <c r="S10" s="15">
        <v>-6.4988599999999996</v>
      </c>
      <c r="T10" s="17">
        <v>-6.4988599999999996</v>
      </c>
      <c r="U10" s="15">
        <v>-6.5020699999999998</v>
      </c>
      <c r="V10" s="17">
        <v>-6.4956399999999999</v>
      </c>
    </row>
    <row r="11" spans="2:22" s="5" customFormat="1" ht="24">
      <c r="B11" s="8" t="s">
        <v>31</v>
      </c>
      <c r="C11" s="5" t="s">
        <v>32</v>
      </c>
      <c r="D11" s="6" t="s">
        <v>30</v>
      </c>
      <c r="E11" s="15">
        <f>0.816+0.00462</f>
        <v>0.82061999999999991</v>
      </c>
      <c r="F11" s="16">
        <f>0.816+0.00462</f>
        <v>0.82061999999999991</v>
      </c>
      <c r="G11" s="16">
        <f>0.816+0.00462</f>
        <v>0.82061999999999991</v>
      </c>
      <c r="H11" s="16">
        <f>0.816+0.00462</f>
        <v>0.82061999999999991</v>
      </c>
      <c r="I11" s="16">
        <v>0.82062000000000002</v>
      </c>
      <c r="J11" s="16">
        <v>0.82062000000000002</v>
      </c>
      <c r="K11" s="17">
        <v>0.82062000000000002</v>
      </c>
      <c r="M11" s="15">
        <f>0.816+0.00462</f>
        <v>0.82061999999999991</v>
      </c>
      <c r="N11" s="16">
        <f>0.816+0.00462</f>
        <v>0.82061999999999991</v>
      </c>
      <c r="O11" s="17">
        <f>0.816+0.00462</f>
        <v>0.82061999999999991</v>
      </c>
      <c r="Q11" s="15">
        <f>0.816+0.00462+0.002</f>
        <v>0.82261999999999991</v>
      </c>
      <c r="R11" s="17">
        <f>0.816+0.00462-0.002</f>
        <v>0.8186199999999999</v>
      </c>
      <c r="S11" s="15">
        <f>0.816+0.00462</f>
        <v>0.82061999999999991</v>
      </c>
      <c r="T11" s="17">
        <f>0.816+0.00462</f>
        <v>0.82061999999999991</v>
      </c>
      <c r="U11" s="15">
        <f>0.816+0.00462</f>
        <v>0.82061999999999991</v>
      </c>
      <c r="V11" s="17">
        <f>0.816+0.00462</f>
        <v>0.82061999999999991</v>
      </c>
    </row>
    <row r="12" spans="2:22" s="5" customFormat="1" ht="12">
      <c r="B12" s="8" t="s">
        <v>33</v>
      </c>
      <c r="C12" s="5" t="s">
        <v>34</v>
      </c>
      <c r="D12" s="6" t="s">
        <v>35</v>
      </c>
      <c r="E12" s="18">
        <f>-0.002877*1064</f>
        <v>-3.0611280000000001</v>
      </c>
      <c r="F12" s="19">
        <f>-0.001028*1064</f>
        <v>-1.0937920000000001</v>
      </c>
      <c r="G12" s="19">
        <f>-0.005978*1064</f>
        <v>-6.3605919999999996</v>
      </c>
      <c r="H12" s="19">
        <f>-0.002481*1064</f>
        <v>-2.6397840000000001</v>
      </c>
      <c r="I12" s="19">
        <f>-0.001194*1064</f>
        <v>-1.270416</v>
      </c>
      <c r="J12" s="19">
        <f>-0.002698*1064</f>
        <v>-2.8706719999999999</v>
      </c>
      <c r="K12" s="20">
        <f>-0.001194*1064</f>
        <v>-1.270416</v>
      </c>
      <c r="M12" s="18">
        <f>-0.001774*1064</f>
        <v>-1.8875359999999999</v>
      </c>
      <c r="N12" s="19">
        <f>-0.001973*1064</f>
        <v>-2.099272</v>
      </c>
      <c r="O12" s="20">
        <f>-0.00238*1064</f>
        <v>-2.5323200000000003</v>
      </c>
      <c r="Q12" s="18">
        <f>-0.001774*1064</f>
        <v>-1.8875359999999999</v>
      </c>
      <c r="R12" s="20">
        <f>-0.001774*1064</f>
        <v>-1.8875359999999999</v>
      </c>
      <c r="S12" s="18">
        <f>-0.003209*1064</f>
        <v>-3.4143759999999999</v>
      </c>
      <c r="T12" s="20">
        <f>-0.000594*1064</f>
        <v>-0.63201600000000002</v>
      </c>
      <c r="U12" s="18">
        <f>-0.001774*1064</f>
        <v>-1.8875359999999999</v>
      </c>
      <c r="V12" s="20">
        <f>-0.001774*1064</f>
        <v>-1.8875359999999999</v>
      </c>
    </row>
    <row r="13" spans="2:22" s="5" customFormat="1" ht="12">
      <c r="B13" s="8" t="s">
        <v>36</v>
      </c>
      <c r="D13" s="6" t="s">
        <v>37</v>
      </c>
      <c r="E13" s="15">
        <v>30.324000000000002</v>
      </c>
      <c r="F13" s="16">
        <v>30.324000000000002</v>
      </c>
      <c r="G13" s="16">
        <v>30.324000000000002</v>
      </c>
      <c r="H13" s="16">
        <v>30.324000000000002</v>
      </c>
      <c r="I13" s="16">
        <v>30.324000000000002</v>
      </c>
      <c r="J13" s="16">
        <v>30.324000000000002</v>
      </c>
      <c r="K13" s="17">
        <v>30.324000000000002</v>
      </c>
      <c r="M13" s="15">
        <v>30.324000000000002</v>
      </c>
      <c r="N13" s="16">
        <v>30.324000000000002</v>
      </c>
      <c r="O13" s="17">
        <v>30.324000000000002</v>
      </c>
      <c r="Q13" s="15">
        <v>30.324000000000002</v>
      </c>
      <c r="R13" s="17">
        <v>30.324000000000002</v>
      </c>
      <c r="S13" s="15">
        <v>30.324000000000002</v>
      </c>
      <c r="T13" s="17">
        <v>30.324000000000002</v>
      </c>
      <c r="U13" s="15">
        <v>30.324000000000002</v>
      </c>
      <c r="V13" s="17">
        <v>30.324000000000002</v>
      </c>
    </row>
    <row r="14" spans="2:22" s="5" customFormat="1" ht="12">
      <c r="B14" s="8"/>
      <c r="D14" s="6"/>
      <c r="E14" s="15"/>
      <c r="F14" s="16"/>
      <c r="G14" s="16"/>
      <c r="H14" s="16"/>
      <c r="I14" s="16"/>
      <c r="J14" s="16"/>
      <c r="K14" s="17"/>
      <c r="M14" s="15"/>
      <c r="N14" s="16"/>
      <c r="O14" s="17"/>
      <c r="Q14" s="15"/>
      <c r="R14" s="17"/>
      <c r="S14" s="15"/>
      <c r="T14" s="17"/>
      <c r="U14" s="15"/>
      <c r="V14" s="17"/>
    </row>
    <row r="15" spans="2:22" s="5" customFormat="1" ht="12">
      <c r="B15" s="8" t="s">
        <v>38</v>
      </c>
      <c r="D15" s="6" t="s">
        <v>37</v>
      </c>
      <c r="E15" s="15">
        <f t="shared" ref="E15:K15" si="0">((E13)^2)/((8*(E10+E11)*1000))+(2*E12*0.000001)</f>
        <v>-2.0248859794392182E-2</v>
      </c>
      <c r="F15" s="16">
        <f t="shared" si="0"/>
        <v>-2.024492512239218E-2</v>
      </c>
      <c r="G15" s="16">
        <f t="shared" si="0"/>
        <v>-2.0255458722392181E-2</v>
      </c>
      <c r="H15" s="16">
        <f t="shared" si="0"/>
        <v>-2.0248017106392183E-2</v>
      </c>
      <c r="I15" s="16">
        <f t="shared" si="0"/>
        <v>-2.0245278370392181E-2</v>
      </c>
      <c r="J15" s="16">
        <f t="shared" si="0"/>
        <v>-2.024847888239218E-2</v>
      </c>
      <c r="K15" s="17">
        <f t="shared" si="0"/>
        <v>-2.0245278370392181E-2</v>
      </c>
      <c r="M15" s="15">
        <f t="shared" ref="M15:O15" si="1">((M13)^2)/((8*(M10+M11)*1000))+(2*M12*0.000001)</f>
        <v>-2.0246512610392182E-2</v>
      </c>
      <c r="N15" s="16">
        <f t="shared" si="1"/>
        <v>-2.0246936082392183E-2</v>
      </c>
      <c r="O15" s="17">
        <f t="shared" si="1"/>
        <v>-2.0247802178392182E-2</v>
      </c>
      <c r="Q15" s="15">
        <f t="shared" ref="Q15:V15" si="2">((Q13)^2)/((8*(Q10+Q11)*1000))+(2*Q12*0.000001)</f>
        <v>-2.0253645056355844E-2</v>
      </c>
      <c r="R15" s="17">
        <f t="shared" si="2"/>
        <v>-2.0239385187065567E-2</v>
      </c>
      <c r="S15" s="15">
        <f t="shared" si="2"/>
        <v>-2.0249566290392183E-2</v>
      </c>
      <c r="T15" s="17">
        <f t="shared" si="2"/>
        <v>-2.0244001570392182E-2</v>
      </c>
      <c r="U15" s="15">
        <f t="shared" si="2"/>
        <v>-2.0235075532269831E-2</v>
      </c>
      <c r="V15" s="17">
        <f t="shared" si="2"/>
        <v>-2.0257998317028215E-2</v>
      </c>
    </row>
    <row r="16" spans="2:22" s="5" customFormat="1" ht="12">
      <c r="B16" s="8"/>
      <c r="D16" s="6"/>
      <c r="E16" s="15"/>
      <c r="F16" s="16"/>
      <c r="G16" s="16"/>
      <c r="H16" s="16"/>
      <c r="I16" s="16"/>
      <c r="J16" s="16"/>
      <c r="K16" s="17"/>
      <c r="M16" s="15"/>
      <c r="N16" s="16"/>
      <c r="O16" s="17"/>
      <c r="Q16" s="15"/>
      <c r="R16" s="17"/>
      <c r="S16" s="15"/>
      <c r="T16" s="17"/>
      <c r="U16" s="15"/>
      <c r="V16" s="17"/>
    </row>
    <row r="17" spans="2:22" s="22" customFormat="1" ht="12">
      <c r="B17" s="21" t="s">
        <v>39</v>
      </c>
      <c r="D17" s="23" t="s">
        <v>30</v>
      </c>
      <c r="E17" s="24">
        <f t="shared" ref="E17:K17" si="3">(E13^2)/(8*E15*1000)</f>
        <v>-5.6765231804228762</v>
      </c>
      <c r="F17" s="25">
        <f t="shared" si="3"/>
        <v>-5.6776264325554653</v>
      </c>
      <c r="G17" s="25">
        <f t="shared" si="3"/>
        <v>-5.6746738533712735</v>
      </c>
      <c r="H17" s="25">
        <f t="shared" si="3"/>
        <v>-5.676759427653443</v>
      </c>
      <c r="I17" s="25">
        <f t="shared" si="3"/>
        <v>-5.6775273669785253</v>
      </c>
      <c r="J17" s="25">
        <f t="shared" si="3"/>
        <v>-5.6766299665084023</v>
      </c>
      <c r="K17" s="26">
        <f t="shared" si="3"/>
        <v>-5.6775273669785253</v>
      </c>
      <c r="M17" s="27">
        <f t="shared" ref="M17:O17" si="4">(M13^2)/(8*M15*1000)</f>
        <v>-5.6771812613793893</v>
      </c>
      <c r="N17" s="28">
        <f t="shared" si="4"/>
        <v>-5.6770625210774828</v>
      </c>
      <c r="O17" s="29">
        <f t="shared" si="4"/>
        <v>-5.6768196857762518</v>
      </c>
      <c r="Q17" s="27">
        <f t="shared" ref="Q17:V17" si="5">(Q13^2)/(8*Q15*1000)</f>
        <v>-5.675182007000239</v>
      </c>
      <c r="R17" s="29">
        <f t="shared" si="5"/>
        <v>-5.6791805154959452</v>
      </c>
      <c r="S17" s="27">
        <f t="shared" si="5"/>
        <v>-5.6763251297158455</v>
      </c>
      <c r="T17" s="29">
        <f t="shared" si="5"/>
        <v>-5.6778854516643493</v>
      </c>
      <c r="U17" s="27">
        <f t="shared" si="5"/>
        <v>-5.6803900641089671</v>
      </c>
      <c r="V17" s="29">
        <f t="shared" si="5"/>
        <v>-5.6739624617000075</v>
      </c>
    </row>
    <row r="18" spans="2:22" s="5" customFormat="1" ht="17">
      <c r="D18" s="6"/>
      <c r="M18" s="43">
        <f>AVERAGE(M17:O17)</f>
        <v>-5.677021156077708</v>
      </c>
      <c r="N18" s="44"/>
      <c r="O18" s="45"/>
      <c r="Q18" s="30">
        <f>1000*(Q17-M17)</f>
        <v>1.9992543791502726</v>
      </c>
      <c r="R18" s="31">
        <f>1000*(R17-M17)</f>
        <v>-1.9992541165558819</v>
      </c>
      <c r="S18" s="30">
        <f>1000*(S17-M17)</f>
        <v>0.8561316635438132</v>
      </c>
      <c r="T18" s="31">
        <f>1000*(T17-M17)</f>
        <v>-0.70419028496004898</v>
      </c>
      <c r="U18" s="30">
        <f>1000*(U17-M17)</f>
        <v>-3.2088027295777977</v>
      </c>
      <c r="V18" s="31">
        <f>1000*(V17-M17)</f>
        <v>3.2187996793817675</v>
      </c>
    </row>
    <row r="19" spans="2:22" s="5" customFormat="1" ht="12">
      <c r="B19" s="32" t="s">
        <v>0</v>
      </c>
      <c r="C19" s="32"/>
      <c r="D19" s="33" t="s">
        <v>1</v>
      </c>
      <c r="E19" s="34">
        <v>-5.69</v>
      </c>
      <c r="F19" s="32"/>
    </row>
    <row r="20" spans="2:22" s="5" customFormat="1" ht="17">
      <c r="B20" s="35"/>
      <c r="C20" s="35"/>
      <c r="D20" s="35" t="s">
        <v>2</v>
      </c>
      <c r="E20" s="36">
        <f>E19+0.06</f>
        <v>-5.6300000000000008</v>
      </c>
      <c r="F20" s="37"/>
      <c r="Q20" s="38"/>
      <c r="R20" s="39" t="s">
        <v>3</v>
      </c>
      <c r="S20" s="40">
        <f>R18+T18+U18</f>
        <v>-5.9122471310937286</v>
      </c>
      <c r="T20" s="41" t="s">
        <v>4</v>
      </c>
    </row>
    <row r="21" spans="2:22" s="5" customFormat="1" ht="17">
      <c r="D21" s="6"/>
      <c r="E21" s="42">
        <f>E19-0.06</f>
        <v>-5.75</v>
      </c>
      <c r="F21" s="37"/>
      <c r="Q21" s="38"/>
      <c r="R21" s="39" t="s">
        <v>5</v>
      </c>
      <c r="S21" s="40">
        <f>Q18+S18+V18</f>
        <v>6.0741857220758533</v>
      </c>
      <c r="T21" s="41"/>
    </row>
    <row r="22" spans="2:22" s="5" customFormat="1" ht="12">
      <c r="D22" s="6"/>
    </row>
    <row r="23" spans="2:22" s="5" customFormat="1" ht="12">
      <c r="D23" s="6"/>
    </row>
    <row r="24" spans="2:22" s="5" customFormat="1" ht="12">
      <c r="D24" s="6"/>
    </row>
    <row r="25" spans="2:22" s="5" customFormat="1" ht="12">
      <c r="D25" s="6"/>
    </row>
    <row r="26" spans="2:22" s="5" customFormat="1" ht="12">
      <c r="D26" s="6"/>
    </row>
    <row r="27" spans="2:22" s="5" customFormat="1" ht="12">
      <c r="D27" s="6"/>
    </row>
    <row r="28" spans="2:22" s="5" customFormat="1" ht="12">
      <c r="D28" s="6"/>
    </row>
  </sheetData>
  <sheetCalcPr fullCalcOnLoad="1"/>
  <mergeCells count="6">
    <mergeCell ref="U8:V8"/>
    <mergeCell ref="M18:O18"/>
    <mergeCell ref="E8:K8"/>
    <mergeCell ref="M8:O8"/>
    <mergeCell ref="Q8:R8"/>
    <mergeCell ref="S8:T8"/>
  </mergeCells>
  <phoneticPr fontId="2" type="noConversion"/>
  <pageMargins left="0.2" right="0.2" top="0.75" bottom="0.75" header="0.3" footer="0.3"/>
  <pageSetup paperSize="0" scale="55" orientation="landscape" horizontalDpi="4294967292" verticalDpi="4294967292"/>
  <colBreaks count="1" manualBreakCount="1">
    <brk id="12" max="30" man="1"/>
  </colBreaks>
  <drawing r:id="rId1"/>
  <extLst>
    <ext xmlns:mx="http://schemas.microsoft.com/office/mac/excel/2008/main" uri="http://schemas.microsoft.com/office/mac/excel/2008/main">
      <mx:PLV Mode="0" OnePage="0" WScale="7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SRM-08 check 2Sep13</vt:lpstr>
    </vt:vector>
  </TitlesOfParts>
  <Company>University of Florida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Rodica Martin</dc:creator>
  <cp:lastModifiedBy>Rodica Martin</cp:lastModifiedBy>
  <cp:lastPrinted>2013-09-05T15:56:06Z</cp:lastPrinted>
  <dcterms:created xsi:type="dcterms:W3CDTF">2013-09-03T14:34:23Z</dcterms:created>
  <dcterms:modified xsi:type="dcterms:W3CDTF">2013-09-05T15:56:45Z</dcterms:modified>
</cp:coreProperties>
</file>