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0" yWindow="105" windowWidth="12870" windowHeight="13305" activeTab="0"/>
  </bookViews>
  <sheets>
    <sheet name="stable rc" sheetId="1" r:id="rId1"/>
  </sheets>
  <definedNames>
    <definedName name="_xlnm.Print_Area" localSheetId="0">'stable rc'!$A$1:$L$168</definedName>
    <definedName name="_xlnm.Print_Titles" localSheetId="0">'stable rc'!$98:$98</definedName>
  </definedNames>
  <calcPr fullCalcOnLoad="1"/>
</workbook>
</file>

<file path=xl/sharedStrings.xml><?xml version="1.0" encoding="utf-8"?>
<sst xmlns="http://schemas.openxmlformats.org/spreadsheetml/2006/main" count="220" uniqueCount="95">
  <si>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</si>
  <si>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</si>
  <si>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</si>
  <si>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</si>
  <si>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</si>
  <si>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</si>
  <si>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</si>
  <si>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</si>
  <si>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</si>
  <si>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</si>
  <si>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ITMX-CP</t>
  </si>
  <si>
    <t>Y-ARM</t>
  </si>
  <si>
    <t>ITMY-RADIUS</t>
  </si>
  <si>
    <t>ITMY-CP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</si>
  <si>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</si>
  <si>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</si>
  <si>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</si>
  <si>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</si>
  <si>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</si>
  <si>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</si>
  <si>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</si>
  <si>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</si>
  <si>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</si>
  <si>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</si>
  <si>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</si>
  <si>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</si>
  <si>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HR</t>
  </si>
  <si>
    <t>BS ARS</t>
  </si>
  <si>
    <t>z</t>
  </si>
  <si>
    <t>Schnupp</t>
  </si>
  <si>
    <t>PRM3</t>
  </si>
  <si>
    <t>PRM2</t>
  </si>
  <si>
    <t>SRM3</t>
  </si>
  <si>
    <t>SRM2</t>
  </si>
  <si>
    <t>PRC length</t>
  </si>
  <si>
    <t>SRC length</t>
  </si>
  <si>
    <t>DESIGN</t>
  </si>
  <si>
    <t>WEDGE</t>
  </si>
  <si>
    <t xml:space="preserve"> horizontal</t>
  </si>
  <si>
    <t>vertical</t>
  </si>
  <si>
    <t>BS</t>
  </si>
  <si>
    <t>ITM/ETM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</si>
  <si>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</si>
  <si>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</si>
  <si>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</si>
  <si>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</si>
  <si>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</si>
  <si>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</si>
  <si>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</si>
  <si>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</si>
  <si>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PR3</t>
  </si>
  <si>
    <t>PR2</t>
  </si>
  <si>
    <t>ACTUAL</t>
  </si>
  <si>
    <t>ZEMAX</t>
  </si>
  <si>
    <t>LOCAL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</si>
  <si>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</si>
  <si>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</si>
  <si>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</si>
  <si>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</si>
  <si>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</si>
  <si>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</si>
  <si>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</si>
  <si>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Note: The following recycling cavity lengths are based upon an arm cavity length = 3994500 mm, Ref:T0900043-10</t>
  </si>
  <si>
    <t>Arm Cavity X length</t>
  </si>
  <si>
    <t>Arm Cavity Y length</t>
  </si>
  <si>
    <t>thick side</t>
  </si>
  <si>
    <t>down</t>
  </si>
  <si>
    <t>CP-x</t>
  </si>
  <si>
    <t>CP-y</t>
  </si>
  <si>
    <t>-Y</t>
  </si>
  <si>
    <t>-X</t>
  </si>
  <si>
    <t>right</t>
  </si>
  <si>
    <t>OUTPUT FARADAY OUT</t>
  </si>
  <si>
    <t>OMC</t>
  </si>
  <si>
    <t>OUTPUT FARADAY IN</t>
  </si>
  <si>
    <t>RAY VECTOR COSINES</t>
  </si>
  <si>
    <t>RAY VECTOR ANGLES, deg</t>
  </si>
  <si>
    <t>N/A INTERNAL REFLECTION</t>
  </si>
  <si>
    <t>COORDINATES, mm</t>
  </si>
  <si>
    <t>ACTUAL SPACING</t>
  </si>
  <si>
    <t>LBSC3</t>
  </si>
  <si>
    <t>LBSC2</t>
  </si>
  <si>
    <t>LHAM2</t>
  </si>
  <si>
    <t>LHAM3</t>
  </si>
  <si>
    <t>LBSC1</t>
  </si>
  <si>
    <t>LHAM5</t>
  </si>
  <si>
    <t>LHAM4</t>
  </si>
  <si>
    <t>LHAM6</t>
  </si>
  <si>
    <t>LBSC9</t>
  </si>
  <si>
    <t>LBSC10</t>
  </si>
  <si>
    <t>LBSC4</t>
  </si>
  <si>
    <t>LBSC5</t>
  </si>
  <si>
    <t>LHAM1</t>
  </si>
  <si>
    <t>E1101146-v2 L1 RECYCLING CAVITY LENGTH</t>
  </si>
  <si>
    <t>ADLIGO/IFO/E1101146-v2 L1_recycling-cavity-length_v4_0.076wedge.xls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</si>
</sst>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E+00"/>
    <numFmt numFmtId="169" formatCode="0.000000E+00"/>
    <numFmt numFmtId="170" formatCode="0.0000E+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E+00"/>
    <numFmt numFmtId="179" formatCode="0.0E+00"/>
    <numFmt numFmtId="180" formatCode="0.00000E+00"/>
    <numFmt numFmtId="181" formatCode="0.0000000000"/>
    <numFmt numFmtId="182" formatCode="0.000000000"/>
    <numFmt numFmtId="183" formatCode="0.00000000E+00"/>
    <numFmt numFmtId="184" formatCode="_(* #,##0.0_);_(* \(#,##0.0\);_(* &quot;-&quot;??_);_(@_)"/>
    <numFmt numFmtId="185" formatCode="0.0000000000000"/>
    <numFmt numFmtId="186" formatCode="0.000000000000"/>
    <numFmt numFmtId="187" formatCode="0.0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171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171" fontId="0" fillId="0" borderId="10" xfId="42" applyNumberFormat="1" applyFont="1" applyBorder="1" applyAlignment="1">
      <alignment/>
    </xf>
    <xf numFmtId="177" fontId="0" fillId="0" borderId="10" xfId="0" applyNumberForma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Continuous"/>
    </xf>
    <xf numFmtId="171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71" fontId="5" fillId="0" borderId="11" xfId="0" applyNumberFormat="1" applyFont="1" applyBorder="1" applyAlignment="1">
      <alignment/>
    </xf>
    <xf numFmtId="0" fontId="0" fillId="0" borderId="10" xfId="0" applyBorder="1" applyAlignment="1" quotePrefix="1">
      <alignment horizontal="centerContinuous"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1" fontId="6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6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16" xfId="0" applyBorder="1" applyAlignment="1">
      <alignment/>
    </xf>
    <xf numFmtId="171" fontId="0" fillId="0" borderId="16" xfId="0" applyNumberFormat="1" applyBorder="1" applyAlignment="1">
      <alignment/>
    </xf>
    <xf numFmtId="0" fontId="0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174" fontId="0" fillId="0" borderId="0" xfId="0" applyNumberFormat="1" applyAlignment="1">
      <alignment/>
    </xf>
    <xf numFmtId="174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171" fontId="0" fillId="0" borderId="11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6" fillId="0" borderId="14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75" zoomScaleNormal="75" zoomScalePageLayoutView="0" workbookViewId="0" topLeftCell="A1">
      <selection activeCell="G2" sqref="G2"/>
    </sheetView>
  </sheetViews>
  <sheetFormatPr defaultColWidth="9.140625" defaultRowHeight="12.75" customHeight="1"/>
  <cols>
    <col min="1" max="1" width="23.8515625" style="0" customWidth="1"/>
    <col min="2" max="2" width="11.8515625" style="0" customWidth="1"/>
    <col min="3" max="3" width="11.7109375" style="0" customWidth="1"/>
    <col min="4" max="4" width="13.28125" style="0" customWidth="1"/>
    <col min="5" max="5" width="14.421875" style="0" bestFit="1" customWidth="1"/>
    <col min="6" max="6" width="11.00390625" style="0" customWidth="1"/>
    <col min="7" max="7" width="11.140625" style="0" customWidth="1"/>
    <col min="8" max="8" width="10.57421875" style="0" customWidth="1"/>
    <col min="9" max="9" width="11.57421875" style="0" customWidth="1"/>
    <col min="10" max="10" width="10.8515625" style="0" customWidth="1"/>
    <col min="11" max="11" width="12.140625" style="0" customWidth="1"/>
    <col min="12" max="12" width="10.00390625" style="0" customWidth="1"/>
  </cols>
  <sheetData>
    <row r="1" spans="1:8" ht="12.75" customHeight="1">
      <c r="A1" s="31" t="s">
        <v>93</v>
      </c>
      <c r="G1" s="31" t="s">
        <v>94</v>
      </c>
      <c r="H1" s="31"/>
    </row>
    <row r="2" ht="12.75" customHeight="1">
      <c r="A2" s="1">
        <v>40927</v>
      </c>
    </row>
    <row r="3" ht="12.75" customHeight="1">
      <c r="A3" s="1"/>
    </row>
    <row r="4" spans="1:4" ht="12.75" customHeight="1">
      <c r="A4" s="39"/>
      <c r="B4" s="3" t="s">
        <v>37</v>
      </c>
      <c r="C4" s="3"/>
      <c r="D4" s="3"/>
    </row>
    <row r="5" spans="1:4" ht="12.75" customHeight="1">
      <c r="A5" s="39"/>
      <c r="B5" s="3" t="s">
        <v>38</v>
      </c>
      <c r="C5" s="3" t="s">
        <v>39</v>
      </c>
      <c r="D5" s="3" t="s">
        <v>65</v>
      </c>
    </row>
    <row r="6" spans="1:4" ht="12.75" customHeight="1">
      <c r="A6" s="39" t="s">
        <v>41</v>
      </c>
      <c r="B6" s="40"/>
      <c r="C6" s="10">
        <v>0.076</v>
      </c>
      <c r="D6" s="3" t="s">
        <v>66</v>
      </c>
    </row>
    <row r="7" spans="1:4" ht="12.75" customHeight="1">
      <c r="A7" s="3" t="s">
        <v>67</v>
      </c>
      <c r="B7" s="3">
        <v>0.069</v>
      </c>
      <c r="C7" s="3"/>
      <c r="D7" s="41" t="s">
        <v>69</v>
      </c>
    </row>
    <row r="8" spans="1:4" ht="12.75" customHeight="1">
      <c r="A8" s="3" t="s">
        <v>68</v>
      </c>
      <c r="B8" s="3">
        <v>0.069</v>
      </c>
      <c r="C8" s="3"/>
      <c r="D8" s="41" t="s">
        <v>70</v>
      </c>
    </row>
    <row r="9" spans="1:4" ht="12.75" customHeight="1">
      <c r="A9" s="39" t="s">
        <v>40</v>
      </c>
      <c r="B9" s="10">
        <f>2*0.037</f>
        <v>0.074</v>
      </c>
      <c r="C9" s="3"/>
      <c r="D9" s="3" t="s">
        <v>71</v>
      </c>
    </row>
    <row r="10" spans="1:4" ht="12.75" customHeight="1">
      <c r="A10" s="39" t="s">
        <v>42</v>
      </c>
      <c r="B10" s="40"/>
      <c r="C10" s="40">
        <v>0.1</v>
      </c>
      <c r="D10" s="3" t="s">
        <v>66</v>
      </c>
    </row>
    <row r="11" spans="1:4" ht="12.75" customHeight="1">
      <c r="A11" s="39" t="s">
        <v>43</v>
      </c>
      <c r="B11" s="40"/>
      <c r="C11" s="40">
        <v>1</v>
      </c>
      <c r="D11" s="3" t="s">
        <v>66</v>
      </c>
    </row>
    <row r="12" spans="1:4" ht="12.75" customHeight="1">
      <c r="A12" s="39" t="s">
        <v>44</v>
      </c>
      <c r="B12" s="40"/>
      <c r="C12" s="40">
        <v>1</v>
      </c>
      <c r="D12" s="3" t="s">
        <v>66</v>
      </c>
    </row>
    <row r="13" spans="1:4" ht="12.75" customHeight="1">
      <c r="A13" s="39"/>
      <c r="B13" s="3"/>
      <c r="C13" s="3"/>
      <c r="D13" s="3"/>
    </row>
    <row r="14" spans="1:4" ht="12.75" customHeight="1">
      <c r="A14" s="3" t="s">
        <v>57</v>
      </c>
      <c r="B14" s="4">
        <f>B80</f>
        <v>49.98265886336594</v>
      </c>
      <c r="C14" s="3"/>
      <c r="D14" s="3"/>
    </row>
    <row r="15" spans="1:4" ht="12.75" customHeight="1">
      <c r="A15" s="39" t="s">
        <v>61</v>
      </c>
      <c r="B15" s="3">
        <v>0</v>
      </c>
      <c r="C15" s="3"/>
      <c r="D15" s="3"/>
    </row>
    <row r="17" spans="1:12" ht="12.75" customHeight="1">
      <c r="A17" s="1"/>
      <c r="B17" s="13" t="s">
        <v>78</v>
      </c>
      <c r="C17" s="24"/>
      <c r="D17" s="24"/>
      <c r="E17" s="24"/>
      <c r="F17" s="24"/>
      <c r="G17" s="24"/>
      <c r="H17" s="24"/>
      <c r="I17" s="24"/>
      <c r="J17" s="24"/>
      <c r="K17" s="13"/>
      <c r="L17" s="59"/>
    </row>
    <row r="18" spans="1:11" ht="12.75" customHeight="1">
      <c r="A18" s="8" t="s">
        <v>56</v>
      </c>
      <c r="B18" s="13" t="s">
        <v>53</v>
      </c>
      <c r="C18" s="13"/>
      <c r="D18" s="13"/>
      <c r="E18" s="13" t="s">
        <v>55</v>
      </c>
      <c r="F18" s="13"/>
      <c r="G18" s="13"/>
      <c r="H18" s="13" t="s">
        <v>54</v>
      </c>
      <c r="I18" s="13"/>
      <c r="J18" s="17"/>
      <c r="K18" s="16" t="s">
        <v>58</v>
      </c>
    </row>
    <row r="19" spans="1:11" ht="12.75" customHeight="1" thickBot="1">
      <c r="A19" s="33"/>
      <c r="B19" s="6" t="s">
        <v>23</v>
      </c>
      <c r="C19" s="6" t="s">
        <v>24</v>
      </c>
      <c r="D19" s="6" t="s">
        <v>22</v>
      </c>
      <c r="E19" s="6" t="s">
        <v>23</v>
      </c>
      <c r="F19" s="6" t="s">
        <v>24</v>
      </c>
      <c r="G19" s="6" t="s">
        <v>22</v>
      </c>
      <c r="H19" s="13" t="s">
        <v>23</v>
      </c>
      <c r="I19" s="13" t="s">
        <v>24</v>
      </c>
      <c r="J19" s="17" t="s">
        <v>22</v>
      </c>
      <c r="K19" s="16"/>
    </row>
    <row r="20" spans="1:11" ht="12.75" customHeight="1" thickTop="1">
      <c r="A20" s="42" t="s">
        <v>9</v>
      </c>
      <c r="B20" s="40">
        <v>80</v>
      </c>
      <c r="C20" s="40">
        <v>-200</v>
      </c>
      <c r="D20" s="40">
        <v>4998</v>
      </c>
      <c r="E20" s="43">
        <f aca="true" t="shared" si="0" ref="E20:E37">D20</f>
        <v>4998</v>
      </c>
      <c r="F20" s="43">
        <f aca="true" t="shared" si="1" ref="F20:F37">C20</f>
        <v>-200</v>
      </c>
      <c r="G20" s="7">
        <f aca="true" t="shared" si="2" ref="G20:G37">-B20</f>
        <v>-80</v>
      </c>
      <c r="H20" s="7">
        <f>E20-F$86</f>
        <v>418</v>
      </c>
      <c r="I20" s="7">
        <f>F20-G$86</f>
        <v>-200</v>
      </c>
      <c r="J20" s="4">
        <f aca="true" t="shared" si="3" ref="J20:J37">G20-0</f>
        <v>-80</v>
      </c>
      <c r="K20" s="55" t="s">
        <v>80</v>
      </c>
    </row>
    <row r="21" spans="1:11" ht="12.75" customHeight="1">
      <c r="A21" s="3" t="s">
        <v>10</v>
      </c>
      <c r="B21" s="40">
        <v>80.01193885</v>
      </c>
      <c r="C21" s="40">
        <v>-200</v>
      </c>
      <c r="D21" s="40">
        <v>4778.000072</v>
      </c>
      <c r="E21" s="4">
        <f t="shared" si="0"/>
        <v>4778.000072</v>
      </c>
      <c r="F21" s="4">
        <f t="shared" si="1"/>
        <v>-200</v>
      </c>
      <c r="G21" s="4">
        <f t="shared" si="2"/>
        <v>-80.01193885</v>
      </c>
      <c r="H21" s="4">
        <f>E21-F$86</f>
        <v>198.00007199999982</v>
      </c>
      <c r="I21" s="4">
        <f>F21-G$86</f>
        <v>-200</v>
      </c>
      <c r="J21" s="4">
        <f t="shared" si="3"/>
        <v>-80.01193885</v>
      </c>
      <c r="K21" s="37" t="s">
        <v>80</v>
      </c>
    </row>
    <row r="22" spans="1:11" ht="12.75" customHeight="1">
      <c r="A22" s="4" t="s">
        <v>25</v>
      </c>
      <c r="B22" s="40">
        <v>82.88763247</v>
      </c>
      <c r="C22" s="40">
        <v>-202.6108291</v>
      </c>
      <c r="D22" s="40">
        <v>-139.353126</v>
      </c>
      <c r="E22" s="4">
        <f t="shared" si="0"/>
        <v>-139.353126</v>
      </c>
      <c r="F22" s="4">
        <f t="shared" si="1"/>
        <v>-202.6108291</v>
      </c>
      <c r="G22" s="4">
        <f t="shared" si="2"/>
        <v>-82.88763247</v>
      </c>
      <c r="H22" s="4">
        <f>E22-F$85</f>
        <v>-139.353126</v>
      </c>
      <c r="I22" s="4">
        <f>F22-G$85</f>
        <v>-202.6108291</v>
      </c>
      <c r="J22" s="4">
        <f t="shared" si="3"/>
        <v>-82.88763247</v>
      </c>
      <c r="K22" s="37" t="s">
        <v>81</v>
      </c>
    </row>
    <row r="23" spans="1:11" ht="12.75" customHeight="1">
      <c r="A23" s="4" t="s">
        <v>26</v>
      </c>
      <c r="B23" s="40">
        <v>82.91471895</v>
      </c>
      <c r="C23" s="40">
        <v>-184.6495005</v>
      </c>
      <c r="D23" s="40">
        <v>-202.6495</v>
      </c>
      <c r="E23" s="4">
        <f t="shared" si="0"/>
        <v>-202.6495</v>
      </c>
      <c r="F23" s="4">
        <f t="shared" si="1"/>
        <v>-184.6495005</v>
      </c>
      <c r="G23" s="4">
        <f t="shared" si="2"/>
        <v>-82.91471895</v>
      </c>
      <c r="H23" s="4">
        <f>E23-F$85</f>
        <v>-202.6495</v>
      </c>
      <c r="I23" s="4">
        <f>F23-G$85</f>
        <v>-184.6495005</v>
      </c>
      <c r="J23" s="4">
        <f t="shared" si="3"/>
        <v>-82.91471895</v>
      </c>
      <c r="K23" s="37" t="s">
        <v>81</v>
      </c>
    </row>
    <row r="24" spans="1:11" ht="12.75" customHeight="1">
      <c r="A24" s="3" t="s">
        <v>50</v>
      </c>
      <c r="B24" s="40">
        <v>94.57803416</v>
      </c>
      <c r="C24" s="40">
        <v>-175.2585918</v>
      </c>
      <c r="D24" s="40">
        <v>-19740.99987</v>
      </c>
      <c r="E24" s="4">
        <f t="shared" si="0"/>
        <v>-19740.99987</v>
      </c>
      <c r="F24" s="4">
        <f t="shared" si="1"/>
        <v>-175.2585918</v>
      </c>
      <c r="G24" s="4">
        <f t="shared" si="2"/>
        <v>-94.57803416</v>
      </c>
      <c r="H24" s="4">
        <f>E24-F$90</f>
        <v>381.00013000000035</v>
      </c>
      <c r="I24" s="4">
        <f>F24-G$90</f>
        <v>-175.2585918</v>
      </c>
      <c r="J24" s="4">
        <f t="shared" si="3"/>
        <v>-94.57803416</v>
      </c>
      <c r="K24" s="37" t="s">
        <v>82</v>
      </c>
    </row>
    <row r="25" spans="1:11" ht="12.75" customHeight="1">
      <c r="A25" s="3" t="s">
        <v>51</v>
      </c>
      <c r="B25" s="40">
        <v>94.13941885</v>
      </c>
      <c r="C25" s="40">
        <v>-530.3627455</v>
      </c>
      <c r="D25" s="40">
        <v>-3589.100022</v>
      </c>
      <c r="E25" s="4">
        <f t="shared" si="0"/>
        <v>-3589.100022</v>
      </c>
      <c r="F25" s="4">
        <f t="shared" si="1"/>
        <v>-530.3627455</v>
      </c>
      <c r="G25" s="4">
        <f t="shared" si="2"/>
        <v>-94.13941885</v>
      </c>
      <c r="H25" s="4">
        <f>E25-F$91</f>
        <v>241.89997799999992</v>
      </c>
      <c r="I25" s="4">
        <f>F25-G$91</f>
        <v>-530.3627455</v>
      </c>
      <c r="J25" s="4">
        <f t="shared" si="3"/>
        <v>-94.13941885</v>
      </c>
      <c r="K25" s="37" t="s">
        <v>83</v>
      </c>
    </row>
    <row r="26" spans="1:11" ht="12.75" customHeight="1">
      <c r="A26" s="3" t="s">
        <v>45</v>
      </c>
      <c r="B26" s="40">
        <v>104.0597472</v>
      </c>
      <c r="C26" s="40">
        <v>-627.6659545</v>
      </c>
      <c r="D26" s="40">
        <v>-20208.00002</v>
      </c>
      <c r="E26" s="4">
        <f t="shared" si="0"/>
        <v>-20208.00002</v>
      </c>
      <c r="F26" s="4">
        <f t="shared" si="1"/>
        <v>-627.6659545</v>
      </c>
      <c r="G26" s="4">
        <f t="shared" si="2"/>
        <v>-104.0597472</v>
      </c>
      <c r="H26" s="4">
        <f>E26-F$90</f>
        <v>-86.0000199999995</v>
      </c>
      <c r="I26" s="4">
        <f>F26-G$90</f>
        <v>-627.6659545</v>
      </c>
      <c r="J26" s="4">
        <f t="shared" si="3"/>
        <v>-104.0597472</v>
      </c>
      <c r="K26" s="37" t="s">
        <v>82</v>
      </c>
    </row>
    <row r="27" spans="1:11" ht="12.75" customHeight="1">
      <c r="A27" s="3" t="s">
        <v>12</v>
      </c>
      <c r="B27" s="40">
        <v>80</v>
      </c>
      <c r="C27" s="40">
        <v>4998.1</v>
      </c>
      <c r="D27" s="40">
        <v>-200</v>
      </c>
      <c r="E27" s="4">
        <f t="shared" si="0"/>
        <v>-200</v>
      </c>
      <c r="F27" s="4">
        <f t="shared" si="1"/>
        <v>4998.1</v>
      </c>
      <c r="G27" s="4">
        <f t="shared" si="2"/>
        <v>-80</v>
      </c>
      <c r="H27" s="4">
        <f>E27-F$84</f>
        <v>-200</v>
      </c>
      <c r="I27" s="4">
        <f>F27-G$84</f>
        <v>418.10000000000036</v>
      </c>
      <c r="J27" s="4">
        <f t="shared" si="3"/>
        <v>-80</v>
      </c>
      <c r="K27" s="37" t="s">
        <v>84</v>
      </c>
    </row>
    <row r="28" spans="1:11" ht="12.75" customHeight="1">
      <c r="A28" s="3" t="s">
        <v>13</v>
      </c>
      <c r="B28" s="40">
        <v>80.01193885</v>
      </c>
      <c r="C28" s="40">
        <v>4778.100072</v>
      </c>
      <c r="D28" s="40">
        <v>-200</v>
      </c>
      <c r="E28" s="4">
        <f t="shared" si="0"/>
        <v>-200</v>
      </c>
      <c r="F28" s="4">
        <f t="shared" si="1"/>
        <v>4778.100072</v>
      </c>
      <c r="G28" s="4">
        <f t="shared" si="2"/>
        <v>-80.01193885</v>
      </c>
      <c r="H28" s="4">
        <f>E28-F$84</f>
        <v>-200</v>
      </c>
      <c r="I28" s="4">
        <f>F28-G$84</f>
        <v>198.10007200000018</v>
      </c>
      <c r="J28" s="4">
        <f t="shared" si="3"/>
        <v>-80.01193885</v>
      </c>
      <c r="K28" s="37" t="s">
        <v>84</v>
      </c>
    </row>
    <row r="29" spans="1:11" ht="12.75" customHeight="1">
      <c r="A29" s="4" t="s">
        <v>27</v>
      </c>
      <c r="B29" s="40">
        <v>82.94177066</v>
      </c>
      <c r="C29" s="40">
        <v>-247.858919</v>
      </c>
      <c r="D29" s="40">
        <v>-184.7646166</v>
      </c>
      <c r="E29" s="4">
        <f t="shared" si="0"/>
        <v>-184.7646166</v>
      </c>
      <c r="F29" s="4">
        <f t="shared" si="1"/>
        <v>-247.858919</v>
      </c>
      <c r="G29" s="4">
        <f t="shared" si="2"/>
        <v>-82.94177066</v>
      </c>
      <c r="H29" s="4">
        <f>E29-F$85</f>
        <v>-184.7646166</v>
      </c>
      <c r="I29" s="4">
        <f>F29-G$85</f>
        <v>-247.858919</v>
      </c>
      <c r="J29" s="4">
        <f t="shared" si="3"/>
        <v>-82.94177066</v>
      </c>
      <c r="K29" s="37" t="s">
        <v>81</v>
      </c>
    </row>
    <row r="30" spans="1:11" ht="12.75" customHeight="1">
      <c r="A30" s="3" t="s">
        <v>48</v>
      </c>
      <c r="B30" s="40">
        <v>94.50340796</v>
      </c>
      <c r="C30" s="40">
        <v>-19615.89996</v>
      </c>
      <c r="D30" s="40">
        <v>-175.5372435</v>
      </c>
      <c r="E30" s="4">
        <f t="shared" si="0"/>
        <v>-175.5372435</v>
      </c>
      <c r="F30" s="4">
        <f t="shared" si="1"/>
        <v>-19615.89996</v>
      </c>
      <c r="G30" s="4">
        <f t="shared" si="2"/>
        <v>-94.50340796</v>
      </c>
      <c r="H30" s="4">
        <f>E30-F$93</f>
        <v>-175.5372435</v>
      </c>
      <c r="I30" s="4">
        <f>F30-G$93</f>
        <v>506.1000400000012</v>
      </c>
      <c r="J30" s="4">
        <f t="shared" si="3"/>
        <v>-94.50340796</v>
      </c>
      <c r="K30" s="37" t="s">
        <v>85</v>
      </c>
    </row>
    <row r="31" spans="1:11" ht="12.75" customHeight="1">
      <c r="A31" s="3" t="s">
        <v>49</v>
      </c>
      <c r="B31" s="40">
        <v>84.84516306</v>
      </c>
      <c r="C31" s="40">
        <v>-4160.409707</v>
      </c>
      <c r="D31" s="40">
        <v>-594.2529784</v>
      </c>
      <c r="E31" s="4">
        <f t="shared" si="0"/>
        <v>-594.2529784</v>
      </c>
      <c r="F31" s="4">
        <f t="shared" si="1"/>
        <v>-4160.409707</v>
      </c>
      <c r="G31" s="4">
        <f t="shared" si="2"/>
        <v>-84.84516306</v>
      </c>
      <c r="H31" s="4">
        <f>E31-F$92</f>
        <v>-594.2529784</v>
      </c>
      <c r="I31" s="4">
        <f>F31-G$92</f>
        <v>-329.4097069999998</v>
      </c>
      <c r="J31" s="4">
        <f t="shared" si="3"/>
        <v>-84.84516306</v>
      </c>
      <c r="K31" s="37" t="s">
        <v>86</v>
      </c>
    </row>
    <row r="32" spans="1:11" ht="12.75" customHeight="1">
      <c r="A32" s="3" t="s">
        <v>46</v>
      </c>
      <c r="B32" s="40">
        <v>94.24113879</v>
      </c>
      <c r="C32" s="40">
        <v>-19875.59696</v>
      </c>
      <c r="D32" s="40">
        <v>305.2026132</v>
      </c>
      <c r="E32" s="4">
        <f t="shared" si="0"/>
        <v>305.2026132</v>
      </c>
      <c r="F32" s="4">
        <f t="shared" si="1"/>
        <v>-19875.59696</v>
      </c>
      <c r="G32" s="4">
        <f t="shared" si="2"/>
        <v>-94.24113879</v>
      </c>
      <c r="H32" s="4">
        <f>E32-F$93</f>
        <v>305.2026132</v>
      </c>
      <c r="I32" s="4">
        <f>F32-G$93</f>
        <v>246.40304000000106</v>
      </c>
      <c r="J32" s="4">
        <f t="shared" si="3"/>
        <v>-94.24113879</v>
      </c>
      <c r="K32" s="37" t="s">
        <v>85</v>
      </c>
    </row>
    <row r="33" spans="1:11" ht="12.75" customHeight="1">
      <c r="A33" s="44" t="s">
        <v>74</v>
      </c>
      <c r="B33" s="4">
        <v>97.73497009</v>
      </c>
      <c r="C33" s="4">
        <v>-20363.00391</v>
      </c>
      <c r="D33" s="4">
        <v>333.048584</v>
      </c>
      <c r="E33" s="4">
        <f t="shared" si="0"/>
        <v>333.048584</v>
      </c>
      <c r="F33" s="4">
        <f t="shared" si="1"/>
        <v>-20363.00391</v>
      </c>
      <c r="G33" s="4">
        <f t="shared" si="2"/>
        <v>-97.73497009</v>
      </c>
      <c r="H33" s="4">
        <f>E33-F$93</f>
        <v>333.048584</v>
      </c>
      <c r="I33" s="4">
        <f>F33-G$93</f>
        <v>-241.00390999999945</v>
      </c>
      <c r="J33" s="4">
        <f t="shared" si="3"/>
        <v>-97.73497009</v>
      </c>
      <c r="K33" s="37" t="s">
        <v>85</v>
      </c>
    </row>
    <row r="34" spans="1:11" ht="12.75" customHeight="1">
      <c r="A34" s="44" t="s">
        <v>72</v>
      </c>
      <c r="B34" s="4">
        <v>98.19620514</v>
      </c>
      <c r="C34" s="4">
        <v>-20912.32031</v>
      </c>
      <c r="D34" s="4">
        <v>360.7131348</v>
      </c>
      <c r="E34" s="7">
        <f>D34</f>
        <v>360.7131348</v>
      </c>
      <c r="F34" s="4">
        <f t="shared" si="1"/>
        <v>-20912.32031</v>
      </c>
      <c r="G34" s="4">
        <f t="shared" si="2"/>
        <v>-98.19620514</v>
      </c>
      <c r="H34" s="4">
        <f>E34-F$92</f>
        <v>360.7131348</v>
      </c>
      <c r="I34" s="4">
        <f>F34-G$92</f>
        <v>-17081.32031</v>
      </c>
      <c r="J34" s="4">
        <f t="shared" si="3"/>
        <v>-98.19620514</v>
      </c>
      <c r="K34" s="37" t="s">
        <v>85</v>
      </c>
    </row>
    <row r="35" spans="1:11" ht="12.75" customHeight="1">
      <c r="A35" s="46" t="s">
        <v>73</v>
      </c>
      <c r="B35" s="2">
        <v>99.25398254</v>
      </c>
      <c r="C35" s="2">
        <v>-22685</v>
      </c>
      <c r="D35" s="2">
        <v>470.5031128</v>
      </c>
      <c r="E35" s="7">
        <f>D35</f>
        <v>470.5031128</v>
      </c>
      <c r="F35" s="4">
        <f t="shared" si="1"/>
        <v>-22685</v>
      </c>
      <c r="G35" s="4">
        <f t="shared" si="2"/>
        <v>-99.25398254</v>
      </c>
      <c r="H35" s="4">
        <f>E35-F$92</f>
        <v>470.5031128</v>
      </c>
      <c r="I35" s="4">
        <f>F35-G$92</f>
        <v>-18854</v>
      </c>
      <c r="J35" s="4">
        <f t="shared" si="3"/>
        <v>-99.25398254</v>
      </c>
      <c r="K35" s="37" t="s">
        <v>87</v>
      </c>
    </row>
    <row r="36" spans="1:11" ht="12.75" customHeight="1">
      <c r="A36" s="3" t="s">
        <v>15</v>
      </c>
      <c r="B36" s="38">
        <v>80</v>
      </c>
      <c r="C36" s="38">
        <v>-200</v>
      </c>
      <c r="D36" s="38">
        <v>3999498</v>
      </c>
      <c r="E36" s="4">
        <f t="shared" si="0"/>
        <v>3999498</v>
      </c>
      <c r="F36" s="4">
        <f t="shared" si="1"/>
        <v>-200</v>
      </c>
      <c r="G36" s="4">
        <f t="shared" si="2"/>
        <v>-80</v>
      </c>
      <c r="H36" s="4">
        <f>E36-F$87</f>
        <v>-502</v>
      </c>
      <c r="I36" s="4">
        <f>F36-G$87</f>
        <v>-200</v>
      </c>
      <c r="J36" s="4">
        <f t="shared" si="3"/>
        <v>-80</v>
      </c>
      <c r="K36" s="37" t="s">
        <v>90</v>
      </c>
    </row>
    <row r="37" spans="1:11" ht="12.75" customHeight="1">
      <c r="A37" s="3" t="s">
        <v>17</v>
      </c>
      <c r="B37" s="38">
        <v>80</v>
      </c>
      <c r="C37" s="38">
        <v>3999498.1</v>
      </c>
      <c r="D37" s="38">
        <v>-200</v>
      </c>
      <c r="E37" s="4">
        <f t="shared" si="0"/>
        <v>-200</v>
      </c>
      <c r="F37" s="4">
        <f t="shared" si="1"/>
        <v>3999498.1</v>
      </c>
      <c r="G37" s="4">
        <f t="shared" si="2"/>
        <v>-80</v>
      </c>
      <c r="H37" s="4">
        <f>E37-F$88</f>
        <v>-200</v>
      </c>
      <c r="I37" s="4">
        <f>F37-G$88</f>
        <v>-501.89999999990687</v>
      </c>
      <c r="J37" s="4">
        <f t="shared" si="3"/>
        <v>-80</v>
      </c>
      <c r="K37" s="37" t="s">
        <v>91</v>
      </c>
    </row>
    <row r="38" spans="1:12" ht="12.75" customHeight="1">
      <c r="A38" s="3"/>
      <c r="B38" s="38"/>
      <c r="C38" s="38"/>
      <c r="D38" s="38"/>
      <c r="E38" s="4"/>
      <c r="F38" s="4"/>
      <c r="G38" s="4"/>
      <c r="H38" s="4"/>
      <c r="I38" s="4"/>
      <c r="J38" s="4"/>
      <c r="K38" s="4"/>
      <c r="L38" s="60"/>
    </row>
    <row r="39" spans="1:12" ht="12.75" customHeight="1">
      <c r="A39" s="3"/>
      <c r="B39" s="62"/>
      <c r="C39" s="38"/>
      <c r="D39" s="62"/>
      <c r="E39" s="25"/>
      <c r="F39" s="4"/>
      <c r="G39" s="63"/>
      <c r="H39" s="25"/>
      <c r="I39" s="4"/>
      <c r="J39" s="4"/>
      <c r="K39" s="4"/>
      <c r="L39" s="60"/>
    </row>
    <row r="40" spans="1:12" ht="12.75" customHeight="1">
      <c r="A40" s="3"/>
      <c r="B40" s="62"/>
      <c r="C40" s="38"/>
      <c r="D40" s="62"/>
      <c r="E40" s="25"/>
      <c r="F40" s="4"/>
      <c r="G40" s="63"/>
      <c r="H40" s="25"/>
      <c r="I40" s="4"/>
      <c r="J40" s="4"/>
      <c r="K40" s="4"/>
      <c r="L40" s="60"/>
    </row>
    <row r="41" spans="1:12" ht="12.75" customHeight="1">
      <c r="A41" s="3"/>
      <c r="B41" s="62"/>
      <c r="C41" s="38"/>
      <c r="D41" s="62"/>
      <c r="E41" s="25"/>
      <c r="F41" s="4"/>
      <c r="G41" s="63"/>
      <c r="H41" s="25"/>
      <c r="I41" s="4"/>
      <c r="J41" s="4"/>
      <c r="K41" s="4"/>
      <c r="L41" s="60"/>
    </row>
    <row r="42" spans="1:12" ht="12.75" customHeight="1">
      <c r="A42" s="3"/>
      <c r="B42" s="62"/>
      <c r="C42" s="38"/>
      <c r="D42" s="62"/>
      <c r="E42" s="25"/>
      <c r="F42" s="4"/>
      <c r="G42" s="63"/>
      <c r="H42" s="25"/>
      <c r="I42" s="4"/>
      <c r="J42" s="4"/>
      <c r="K42" s="4"/>
      <c r="L42" s="60"/>
    </row>
    <row r="43" spans="1:12" ht="12.75" customHeight="1">
      <c r="A43" s="3"/>
      <c r="B43" s="62"/>
      <c r="C43" s="38"/>
      <c r="D43" s="62"/>
      <c r="E43" s="25"/>
      <c r="F43" s="4"/>
      <c r="G43" s="63"/>
      <c r="H43" s="25"/>
      <c r="I43" s="4"/>
      <c r="J43" s="4"/>
      <c r="K43" s="4"/>
      <c r="L43" s="60"/>
    </row>
    <row r="44" spans="1:12" ht="12.75" customHeight="1">
      <c r="A44" s="3"/>
      <c r="B44" s="62"/>
      <c r="C44" s="38"/>
      <c r="D44" s="62"/>
      <c r="E44" s="25"/>
      <c r="F44" s="4"/>
      <c r="G44" s="63"/>
      <c r="H44" s="25"/>
      <c r="I44" s="4"/>
      <c r="J44" s="4"/>
      <c r="K44" s="4"/>
      <c r="L44" s="60"/>
    </row>
    <row r="45" spans="1:12" ht="12.75" customHeight="1">
      <c r="A45" s="3"/>
      <c r="B45" s="62"/>
      <c r="C45" s="38"/>
      <c r="D45" s="62"/>
      <c r="E45" s="25"/>
      <c r="F45" s="4"/>
      <c r="G45" s="63"/>
      <c r="H45" s="25"/>
      <c r="I45" s="4"/>
      <c r="J45" s="4"/>
      <c r="K45" s="4"/>
      <c r="L45" s="60"/>
    </row>
    <row r="46" spans="1:12" ht="12.75" customHeight="1">
      <c r="A46" s="3"/>
      <c r="B46" s="62"/>
      <c r="C46" s="38"/>
      <c r="D46" s="62"/>
      <c r="E46" s="25"/>
      <c r="F46" s="4"/>
      <c r="G46" s="63"/>
      <c r="H46" s="25"/>
      <c r="I46" s="4"/>
      <c r="J46" s="4"/>
      <c r="K46" s="4"/>
      <c r="L46" s="60"/>
    </row>
    <row r="47" spans="1:12" ht="12.75" customHeight="1">
      <c r="A47" s="3"/>
      <c r="B47" s="62"/>
      <c r="C47" s="38"/>
      <c r="D47" s="62"/>
      <c r="E47" s="25"/>
      <c r="F47" s="4"/>
      <c r="G47" s="63"/>
      <c r="H47" s="25"/>
      <c r="I47" s="4"/>
      <c r="J47" s="4"/>
      <c r="K47" s="4"/>
      <c r="L47" s="60"/>
    </row>
    <row r="48" spans="1:12" ht="12.75" customHeight="1">
      <c r="A48" s="4"/>
      <c r="B48" s="36"/>
      <c r="C48" s="13" t="s">
        <v>55</v>
      </c>
      <c r="D48" s="18"/>
      <c r="E48" s="47"/>
      <c r="F48" s="13" t="s">
        <v>55</v>
      </c>
      <c r="G48" s="18"/>
      <c r="H48" s="47"/>
      <c r="I48" s="4"/>
      <c r="J48" s="4"/>
      <c r="K48" s="4"/>
      <c r="L48" s="60"/>
    </row>
    <row r="49" spans="1:12" ht="12.75" customHeight="1">
      <c r="A49" s="8" t="s">
        <v>56</v>
      </c>
      <c r="B49" s="16" t="s">
        <v>58</v>
      </c>
      <c r="C49" s="48" t="s">
        <v>75</v>
      </c>
      <c r="D49" s="49"/>
      <c r="E49" s="50"/>
      <c r="F49" s="48" t="s">
        <v>76</v>
      </c>
      <c r="G49" s="49"/>
      <c r="H49" s="50"/>
      <c r="I49" s="4"/>
      <c r="J49" s="4"/>
      <c r="K49" s="4"/>
      <c r="L49" s="60"/>
    </row>
    <row r="50" spans="1:12" ht="12.75" customHeight="1" thickBot="1">
      <c r="A50" s="56"/>
      <c r="B50" s="57"/>
      <c r="C50" s="51" t="s">
        <v>23</v>
      </c>
      <c r="D50" s="51" t="s">
        <v>24</v>
      </c>
      <c r="E50" s="51" t="s">
        <v>22</v>
      </c>
      <c r="F50" s="51" t="s">
        <v>23</v>
      </c>
      <c r="G50" s="51" t="s">
        <v>24</v>
      </c>
      <c r="H50" s="51" t="s">
        <v>22</v>
      </c>
      <c r="I50" s="4"/>
      <c r="J50" s="4"/>
      <c r="K50" s="4"/>
      <c r="L50" s="60"/>
    </row>
    <row r="51" spans="1:12" ht="12.75" customHeight="1" thickTop="1">
      <c r="A51" s="42" t="s">
        <v>9</v>
      </c>
      <c r="B51" s="55" t="s">
        <v>80</v>
      </c>
      <c r="C51" s="52">
        <v>-1</v>
      </c>
      <c r="D51" s="53">
        <v>0</v>
      </c>
      <c r="E51" s="53">
        <v>0</v>
      </c>
      <c r="F51" s="54">
        <f>ATAN(D51/C51)*180/PI()</f>
        <v>0</v>
      </c>
      <c r="G51" s="54">
        <f>90-F51</f>
        <v>90</v>
      </c>
      <c r="H51" s="54">
        <f>ATAN(E51/(C51^2+D51^2)^0.5)*180/PI()</f>
        <v>0</v>
      </c>
      <c r="I51" s="4"/>
      <c r="J51" s="4"/>
      <c r="K51" s="4"/>
      <c r="L51" s="60"/>
    </row>
    <row r="52" spans="1:12" ht="12.75" customHeight="1">
      <c r="A52" s="3" t="s">
        <v>10</v>
      </c>
      <c r="B52" s="37" t="s">
        <v>80</v>
      </c>
      <c r="C52" s="45">
        <v>-0.9999998212</v>
      </c>
      <c r="D52" s="45">
        <v>0</v>
      </c>
      <c r="E52" s="45">
        <v>-0.0005969443591</v>
      </c>
      <c r="F52" s="54">
        <f aca="true" t="shared" si="4" ref="F52:F57">ATAN(D52/C52)*180/PI()</f>
        <v>0</v>
      </c>
      <c r="G52" s="54">
        <f>90-F52</f>
        <v>90</v>
      </c>
      <c r="H52" s="10">
        <f aca="true" t="shared" si="5" ref="H52:H59">ATAN(E52/(C52^2+D52^2)^0.5)*180/PI()</f>
        <v>-0.03420239443336994</v>
      </c>
      <c r="I52" s="4"/>
      <c r="J52" s="4"/>
      <c r="K52" s="4"/>
      <c r="L52" s="60"/>
    </row>
    <row r="53" spans="1:12" ht="12.75" customHeight="1">
      <c r="A53" s="4" t="s">
        <v>25</v>
      </c>
      <c r="B53" s="37" t="s">
        <v>81</v>
      </c>
      <c r="C53" s="37">
        <v>-0.999999702</v>
      </c>
      <c r="D53" s="37">
        <v>-0.0005419632653</v>
      </c>
      <c r="E53" s="37">
        <v>-0.0005969445338</v>
      </c>
      <c r="F53" s="54">
        <f t="shared" si="4"/>
        <v>0.03105221396611599</v>
      </c>
      <c r="G53" s="10">
        <f aca="true" t="shared" si="6" ref="G53:G59">ATAN(C53/D53)*180/PI()</f>
        <v>89.96894778603388</v>
      </c>
      <c r="H53" s="10">
        <f t="shared" si="5"/>
        <v>-0.03420240349682979</v>
      </c>
      <c r="I53" s="4"/>
      <c r="J53" s="4"/>
      <c r="K53" s="4"/>
      <c r="L53" s="60"/>
    </row>
    <row r="54" spans="1:12" ht="12.75" customHeight="1">
      <c r="A54" s="4" t="s">
        <v>26</v>
      </c>
      <c r="B54" s="37" t="s">
        <v>81</v>
      </c>
      <c r="C54" s="45">
        <v>-0.0005419632653</v>
      </c>
      <c r="D54" s="45">
        <v>-0.999999702</v>
      </c>
      <c r="E54" s="45">
        <v>-0.0005969445338</v>
      </c>
      <c r="F54" s="54">
        <f t="shared" si="4"/>
        <v>89.96894778603388</v>
      </c>
      <c r="G54" s="10">
        <f t="shared" si="6"/>
        <v>0.03105221396611599</v>
      </c>
      <c r="H54" s="10">
        <f t="shared" si="5"/>
        <v>-0.03420240349682979</v>
      </c>
      <c r="I54" s="4"/>
      <c r="J54" s="4"/>
      <c r="K54" s="4"/>
      <c r="L54" s="60"/>
    </row>
    <row r="55" spans="1:12" ht="12.75" customHeight="1">
      <c r="A55" s="3" t="s">
        <v>50</v>
      </c>
      <c r="B55" s="37" t="s">
        <v>82</v>
      </c>
      <c r="C55" s="37">
        <v>-0.999999702</v>
      </c>
      <c r="D55" s="37">
        <v>0.000480639661</v>
      </c>
      <c r="E55" s="37">
        <v>-0.0005969445338</v>
      </c>
      <c r="F55" s="54">
        <f t="shared" si="4"/>
        <v>-0.027538630127802437</v>
      </c>
      <c r="G55" s="10">
        <f t="shared" si="6"/>
        <v>-89.9724613698722</v>
      </c>
      <c r="H55" s="10">
        <f t="shared" si="5"/>
        <v>-0.03420240456924109</v>
      </c>
      <c r="I55" s="4"/>
      <c r="J55" s="4"/>
      <c r="K55" s="4"/>
      <c r="L55" s="60"/>
    </row>
    <row r="56" spans="1:12" ht="12.75" customHeight="1">
      <c r="A56" s="3" t="s">
        <v>51</v>
      </c>
      <c r="B56" s="37" t="s">
        <v>83</v>
      </c>
      <c r="C56" s="37">
        <v>0.9997584224</v>
      </c>
      <c r="D56" s="37">
        <v>-0.02198059857</v>
      </c>
      <c r="E56" s="37">
        <v>2.704166945E-05</v>
      </c>
      <c r="F56" s="54">
        <f t="shared" si="4"/>
        <v>-1.2594969320097638</v>
      </c>
      <c r="G56" s="10">
        <f t="shared" si="6"/>
        <v>-88.74050306799023</v>
      </c>
      <c r="H56" s="10">
        <f t="shared" si="5"/>
        <v>0.0015493734914590618</v>
      </c>
      <c r="I56" s="4"/>
      <c r="J56" s="4"/>
      <c r="K56" s="4"/>
      <c r="L56" s="60"/>
    </row>
    <row r="57" spans="1:12" ht="12.75" customHeight="1">
      <c r="A57" s="3" t="s">
        <v>45</v>
      </c>
      <c r="B57" s="37" t="s">
        <v>82</v>
      </c>
      <c r="C57" s="37">
        <v>-0.999982655</v>
      </c>
      <c r="D57" s="37">
        <v>-0.005860972684</v>
      </c>
      <c r="E57" s="37">
        <v>-0.0005975207896</v>
      </c>
      <c r="F57" s="54">
        <f t="shared" si="4"/>
        <v>0.3358109780968799</v>
      </c>
      <c r="G57" s="10">
        <f t="shared" si="6"/>
        <v>89.66418902190313</v>
      </c>
      <c r="H57" s="10">
        <f t="shared" si="5"/>
        <v>-0.03423542113877498</v>
      </c>
      <c r="I57" s="4"/>
      <c r="J57" s="4"/>
      <c r="K57" s="4"/>
      <c r="L57" s="60"/>
    </row>
    <row r="58" spans="1:12" ht="12.75" customHeight="1">
      <c r="A58" s="3" t="s">
        <v>12</v>
      </c>
      <c r="B58" s="37" t="s">
        <v>84</v>
      </c>
      <c r="C58" s="4">
        <v>0</v>
      </c>
      <c r="D58" s="4">
        <v>-1</v>
      </c>
      <c r="E58" s="4">
        <v>0</v>
      </c>
      <c r="F58" s="10">
        <f>90-G58</f>
        <v>90</v>
      </c>
      <c r="G58" s="10">
        <f t="shared" si="6"/>
        <v>0</v>
      </c>
      <c r="H58" s="10">
        <f t="shared" si="5"/>
        <v>0</v>
      </c>
      <c r="I58" s="4"/>
      <c r="J58" s="4"/>
      <c r="K58" s="4"/>
      <c r="L58" s="60"/>
    </row>
    <row r="59" spans="1:12" ht="12.75" customHeight="1">
      <c r="A59" s="3" t="s">
        <v>13</v>
      </c>
      <c r="B59" s="37" t="s">
        <v>84</v>
      </c>
      <c r="C59" s="4">
        <v>0</v>
      </c>
      <c r="D59" s="4">
        <v>-0.9999998212</v>
      </c>
      <c r="E59" s="4">
        <v>-0.0005969443591</v>
      </c>
      <c r="F59" s="10">
        <f>90-G59</f>
        <v>90</v>
      </c>
      <c r="G59" s="10">
        <f t="shared" si="6"/>
        <v>0</v>
      </c>
      <c r="H59" s="10">
        <f t="shared" si="5"/>
        <v>-0.03420239443336994</v>
      </c>
      <c r="I59" s="4"/>
      <c r="J59" s="4"/>
      <c r="K59" s="4"/>
      <c r="L59" s="60"/>
    </row>
    <row r="60" spans="1:12" ht="12.75" customHeight="1">
      <c r="A60" s="4" t="s">
        <v>27</v>
      </c>
      <c r="B60" s="37" t="s">
        <v>81</v>
      </c>
      <c r="C60" s="45" t="s">
        <v>77</v>
      </c>
      <c r="D60" s="45"/>
      <c r="E60" s="45"/>
      <c r="F60" s="10"/>
      <c r="G60" s="10"/>
      <c r="H60" s="10"/>
      <c r="I60" s="4"/>
      <c r="J60" s="4"/>
      <c r="K60" s="4"/>
      <c r="L60" s="60"/>
    </row>
    <row r="61" spans="1:12" ht="12.75" customHeight="1">
      <c r="A61" s="3" t="s">
        <v>48</v>
      </c>
      <c r="B61" s="37" t="s">
        <v>85</v>
      </c>
      <c r="C61" s="45">
        <v>0.0004769610532</v>
      </c>
      <c r="D61" s="45">
        <v>-0.999999702</v>
      </c>
      <c r="E61" s="45">
        <v>-0.0005969445338</v>
      </c>
      <c r="F61" s="10">
        <f aca="true" t="shared" si="7" ref="F61:F66">90-G61</f>
        <v>90.02732786141189</v>
      </c>
      <c r="G61" s="10">
        <f>ATAN(C61/D61)*180/PI()</f>
        <v>-0.02732786141188839</v>
      </c>
      <c r="H61" s="10">
        <f>ATAN(E61/(C61^2+D61^2)^0.5)*180/PI()</f>
        <v>-0.03420240462948244</v>
      </c>
      <c r="I61" s="4"/>
      <c r="J61" s="4"/>
      <c r="K61" s="4"/>
      <c r="L61" s="60"/>
    </row>
    <row r="62" spans="1:12" ht="12.75" customHeight="1">
      <c r="A62" s="3" t="s">
        <v>49</v>
      </c>
      <c r="B62" s="37" t="s">
        <v>86</v>
      </c>
      <c r="C62" s="45">
        <v>-0.02708268538</v>
      </c>
      <c r="D62" s="45">
        <v>0.9996330142</v>
      </c>
      <c r="E62" s="45">
        <v>0.0006248654099</v>
      </c>
      <c r="F62" s="10">
        <f t="shared" si="7"/>
        <v>91.55191360706844</v>
      </c>
      <c r="G62" s="10">
        <f>ATAN(C62/D62)*180/PI()</f>
        <v>-1.5519136070684436</v>
      </c>
      <c r="H62" s="10">
        <f>ATAN(E62/(C62^2+D62^2)^0.5)*180/PI()</f>
        <v>0.03580215262646944</v>
      </c>
      <c r="I62" s="4"/>
      <c r="J62" s="4"/>
      <c r="K62" s="4"/>
      <c r="L62" s="60"/>
    </row>
    <row r="63" spans="1:12" ht="12.75" customHeight="1">
      <c r="A63" s="3" t="s">
        <v>46</v>
      </c>
      <c r="B63" s="37" t="s">
        <v>85</v>
      </c>
      <c r="C63" s="45">
        <v>0.05713827163</v>
      </c>
      <c r="D63" s="45">
        <v>-0.9983661175</v>
      </c>
      <c r="E63" s="45">
        <v>-0.0005942938151</v>
      </c>
      <c r="F63" s="10">
        <f t="shared" si="7"/>
        <v>93.27556631304614</v>
      </c>
      <c r="G63" s="10">
        <f>ATAN(C63/D63)*180/PI()</f>
        <v>-3.2755663130461445</v>
      </c>
      <c r="H63" s="10">
        <f>ATAN(E63/(C63^2+D63^2)^0.5)*180/PI()</f>
        <v>-0.03405052872199404</v>
      </c>
      <c r="I63" s="4"/>
      <c r="J63" s="4"/>
      <c r="K63" s="4"/>
      <c r="L63" s="60"/>
    </row>
    <row r="64" spans="1:12" ht="12.75" customHeight="1">
      <c r="A64" s="44" t="s">
        <v>74</v>
      </c>
      <c r="B64" s="37" t="s">
        <v>85</v>
      </c>
      <c r="C64" s="45">
        <v>0.05714031309</v>
      </c>
      <c r="D64" s="45">
        <v>-0.9983303547</v>
      </c>
      <c r="E64" s="45">
        <v>-0.008453638293</v>
      </c>
      <c r="F64" s="10">
        <f t="shared" si="7"/>
        <v>93.27580017697798</v>
      </c>
      <c r="G64" s="10">
        <f>ATAN(C64/D64)*180/PI()</f>
        <v>-3.2758001769779743</v>
      </c>
      <c r="H64" s="10">
        <f>ATAN(E64/(C64^2+D64^2)^0.5)*180/PI()</f>
        <v>-0.48436357062130914</v>
      </c>
      <c r="I64" s="4"/>
      <c r="J64" s="4"/>
      <c r="K64" s="4"/>
      <c r="L64" s="60"/>
    </row>
    <row r="65" spans="1:12" ht="12.75" customHeight="1">
      <c r="A65" s="44" t="s">
        <v>72</v>
      </c>
      <c r="B65" s="37" t="s">
        <v>85</v>
      </c>
      <c r="C65" s="45">
        <v>0.06716183573</v>
      </c>
      <c r="D65" s="45">
        <v>-0.9977419376</v>
      </c>
      <c r="E65" s="45">
        <v>-0.0005976955872</v>
      </c>
      <c r="F65" s="10">
        <f t="shared" si="7"/>
        <v>93.8509891622596</v>
      </c>
      <c r="G65" s="10">
        <f>ATAN(C65/D65)*180/PI()</f>
        <v>-3.85098916225959</v>
      </c>
      <c r="H65" s="10">
        <f>ATAN(E65/(C65^2+D65^2)^0.5)*180/PI()</f>
        <v>-0.03424543587489762</v>
      </c>
      <c r="I65" s="4"/>
      <c r="J65" s="4"/>
      <c r="K65" s="4"/>
      <c r="L65" s="60"/>
    </row>
    <row r="66" spans="1:12" ht="12.75" customHeight="1">
      <c r="A66" s="46" t="s">
        <v>73</v>
      </c>
      <c r="B66" s="37" t="s">
        <v>87</v>
      </c>
      <c r="C66" s="45">
        <v>0.05931358039</v>
      </c>
      <c r="D66" s="45">
        <v>-0.9982392192</v>
      </c>
      <c r="E66" s="45">
        <v>-0.0005976955872</v>
      </c>
      <c r="F66" s="10">
        <f t="shared" si="7"/>
        <v>93.40041426173883</v>
      </c>
      <c r="G66" s="10">
        <f>ATAN(C66/D66)*180/PI()</f>
        <v>-3.400414261738831</v>
      </c>
      <c r="H66" s="10">
        <f>ATAN(E66/(C66^2+D66^2)^0.5)*180/PI()</f>
        <v>-0.03424543667378755</v>
      </c>
      <c r="I66" s="4"/>
      <c r="J66" s="4"/>
      <c r="K66" s="4"/>
      <c r="L66" s="60"/>
    </row>
    <row r="67" spans="1:12" ht="12.75" customHeight="1">
      <c r="A67" s="3" t="s">
        <v>15</v>
      </c>
      <c r="B67" s="37" t="s">
        <v>88</v>
      </c>
      <c r="C67" s="3"/>
      <c r="D67" s="3"/>
      <c r="E67" s="3"/>
      <c r="F67" s="3"/>
      <c r="G67" s="3"/>
      <c r="H67" s="3"/>
      <c r="I67" s="4"/>
      <c r="J67" s="4"/>
      <c r="K67" s="4"/>
      <c r="L67" s="60"/>
    </row>
    <row r="68" spans="1:12" ht="12.75" customHeight="1">
      <c r="A68" s="3" t="s">
        <v>17</v>
      </c>
      <c r="B68" s="37" t="s">
        <v>89</v>
      </c>
      <c r="C68" s="3"/>
      <c r="D68" s="3"/>
      <c r="E68" s="3"/>
      <c r="F68" s="3"/>
      <c r="G68" s="3"/>
      <c r="H68" s="3"/>
      <c r="I68" s="4"/>
      <c r="J68" s="4"/>
      <c r="K68" s="4"/>
      <c r="L68" s="60"/>
    </row>
    <row r="69" spans="1:12" ht="12.75" customHeight="1">
      <c r="A69" s="3"/>
      <c r="B69" s="38"/>
      <c r="C69" s="38"/>
      <c r="D69" s="38"/>
      <c r="E69" s="4"/>
      <c r="F69" s="4"/>
      <c r="G69" s="4"/>
      <c r="H69" s="4"/>
      <c r="I69" s="4"/>
      <c r="J69" s="4"/>
      <c r="K69" s="4"/>
      <c r="L69" s="60"/>
    </row>
    <row r="70" spans="1:12" ht="12.75" customHeight="1">
      <c r="A70" s="3"/>
      <c r="B70" s="38"/>
      <c r="C70" s="38"/>
      <c r="D70" s="38"/>
      <c r="E70" s="4"/>
      <c r="F70" s="4"/>
      <c r="G70" s="4"/>
      <c r="H70" s="4"/>
      <c r="I70" s="4"/>
      <c r="J70" s="4"/>
      <c r="K70" s="4"/>
      <c r="L70" s="60"/>
    </row>
    <row r="71" spans="1:12" ht="12.75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60"/>
    </row>
    <row r="72" spans="1:12" ht="12.75" customHeight="1">
      <c r="A72" t="s">
        <v>62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61"/>
    </row>
    <row r="73" spans="1:12" ht="12.75" customHeight="1">
      <c r="A73" s="3"/>
      <c r="B73" s="17" t="s">
        <v>59</v>
      </c>
      <c r="C73" s="24"/>
      <c r="D73" s="28"/>
      <c r="E73" s="7"/>
      <c r="F73" s="7"/>
      <c r="G73" s="7"/>
      <c r="H73" s="7"/>
      <c r="I73" s="7"/>
      <c r="J73" s="7"/>
      <c r="K73" s="4"/>
      <c r="L73" s="61"/>
    </row>
    <row r="74" spans="1:12" ht="12.75" customHeight="1" thickBot="1">
      <c r="A74" s="23"/>
      <c r="B74" s="6" t="s">
        <v>52</v>
      </c>
      <c r="C74" s="20" t="s">
        <v>36</v>
      </c>
      <c r="D74" s="6" t="s">
        <v>60</v>
      </c>
      <c r="E74" s="25"/>
      <c r="F74" s="25"/>
      <c r="G74" s="4"/>
      <c r="H74" s="4"/>
      <c r="I74" s="4"/>
      <c r="J74" s="4"/>
      <c r="K74" s="4"/>
      <c r="L74" s="61"/>
    </row>
    <row r="75" spans="1:12" ht="12.75" customHeight="1" thickTop="1">
      <c r="A75" s="5" t="s">
        <v>16</v>
      </c>
      <c r="B75" s="58">
        <f>(E36-E20+F37-F27)/2</f>
        <v>3994500</v>
      </c>
      <c r="C75" s="27">
        <f>3994750-250</f>
        <v>3994500</v>
      </c>
      <c r="D75" s="7">
        <f aca="true" t="shared" si="8" ref="D75:D80">C75-B75</f>
        <v>0</v>
      </c>
      <c r="E75" s="26"/>
      <c r="F75" s="26"/>
      <c r="G75" s="14"/>
      <c r="H75" s="14"/>
      <c r="I75" s="4"/>
      <c r="J75" s="4"/>
      <c r="K75" s="4"/>
      <c r="L75" s="61"/>
    </row>
    <row r="76" spans="1:12" ht="12.75" customHeight="1">
      <c r="A76" s="3" t="s">
        <v>34</v>
      </c>
      <c r="B76" s="34">
        <f>H127</f>
        <v>57655.97825921087</v>
      </c>
      <c r="C76" s="29">
        <v>57656</v>
      </c>
      <c r="D76" s="4">
        <f t="shared" si="8"/>
        <v>0.021740789132309146</v>
      </c>
      <c r="E76" s="25"/>
      <c r="F76" s="25"/>
      <c r="G76" s="4"/>
      <c r="H76" s="4"/>
      <c r="I76" s="4"/>
      <c r="J76" s="4"/>
      <c r="K76" s="4"/>
      <c r="L76" s="61"/>
    </row>
    <row r="77" spans="1:12" ht="12.75" customHeight="1">
      <c r="A77" s="3" t="s">
        <v>35</v>
      </c>
      <c r="B77" s="34">
        <f>H165</f>
        <v>56008.02614423956</v>
      </c>
      <c r="C77" s="29">
        <v>56008</v>
      </c>
      <c r="D77" s="4">
        <f t="shared" si="8"/>
        <v>-0.026144239556742832</v>
      </c>
      <c r="E77" s="25"/>
      <c r="F77" s="25"/>
      <c r="G77" s="4"/>
      <c r="H77" s="4"/>
      <c r="I77" s="4"/>
      <c r="J77" s="4"/>
      <c r="K77" s="4"/>
      <c r="L77" s="61"/>
    </row>
    <row r="78" spans="1:12" ht="12.75" customHeight="1">
      <c r="A78" s="4" t="s">
        <v>63</v>
      </c>
      <c r="B78" s="32">
        <f>D36-D20</f>
        <v>3994500</v>
      </c>
      <c r="C78" s="27">
        <f>3994500</f>
        <v>3994500</v>
      </c>
      <c r="D78" s="4">
        <f t="shared" si="8"/>
        <v>0</v>
      </c>
      <c r="E78" s="25"/>
      <c r="F78" s="25"/>
      <c r="G78" s="4"/>
      <c r="H78" s="4"/>
      <c r="I78" s="4"/>
      <c r="J78" s="4"/>
      <c r="K78" s="4"/>
      <c r="L78" s="61"/>
    </row>
    <row r="79" spans="1:12" ht="12.75" customHeight="1">
      <c r="A79" s="4" t="s">
        <v>64</v>
      </c>
      <c r="B79" s="32">
        <f>C37-C27</f>
        <v>3994500</v>
      </c>
      <c r="C79" s="27">
        <f>3994500</f>
        <v>3994500</v>
      </c>
      <c r="D79" s="4">
        <f t="shared" si="8"/>
        <v>0</v>
      </c>
      <c r="E79" s="25"/>
      <c r="F79" s="25"/>
      <c r="G79" s="4"/>
      <c r="H79" s="4"/>
      <c r="I79" s="4"/>
      <c r="J79" s="4"/>
      <c r="K79" s="4"/>
      <c r="L79" s="61"/>
    </row>
    <row r="80" spans="1:12" ht="12.75" customHeight="1">
      <c r="A80" s="21" t="s">
        <v>47</v>
      </c>
      <c r="B80" s="35">
        <f>I127</f>
        <v>49.98265886336594</v>
      </c>
      <c r="C80" s="30">
        <v>50</v>
      </c>
      <c r="D80" s="4">
        <f t="shared" si="8"/>
        <v>0.017341136634058785</v>
      </c>
      <c r="E80" s="25"/>
      <c r="F80" s="25"/>
      <c r="G80" s="4"/>
      <c r="H80" s="4"/>
      <c r="I80" s="4"/>
      <c r="J80" s="4"/>
      <c r="K80" s="4"/>
      <c r="L80" s="61"/>
    </row>
    <row r="81" spans="1:11" ht="12.75" customHeight="1">
      <c r="A81" s="3" t="s">
        <v>0</v>
      </c>
      <c r="B81" s="3">
        <v>1.44963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ht="12.75" customHeight="1">
      <c r="A82" s="3"/>
      <c r="B82" s="4"/>
      <c r="C82" s="4"/>
      <c r="D82" s="4"/>
      <c r="E82" s="4"/>
      <c r="F82" s="13" t="s">
        <v>55</v>
      </c>
      <c r="G82" s="13"/>
      <c r="H82" s="13"/>
      <c r="I82" s="4"/>
      <c r="J82" s="4"/>
      <c r="K82" s="4"/>
    </row>
    <row r="83" spans="1:11" ht="12.75" customHeight="1" thickBot="1">
      <c r="A83" s="8" t="s">
        <v>58</v>
      </c>
      <c r="B83" s="4"/>
      <c r="C83" s="4"/>
      <c r="D83" s="4"/>
      <c r="E83" s="4"/>
      <c r="F83" s="6" t="s">
        <v>23</v>
      </c>
      <c r="G83" s="6" t="s">
        <v>24</v>
      </c>
      <c r="H83" s="6" t="s">
        <v>22</v>
      </c>
      <c r="I83" s="3"/>
      <c r="J83" s="4"/>
      <c r="K83" s="4"/>
    </row>
    <row r="84" spans="1:11" ht="12.75" customHeight="1" thickTop="1">
      <c r="A84" s="65" t="s">
        <v>84</v>
      </c>
      <c r="B84" s="4"/>
      <c r="C84" s="4"/>
      <c r="D84" s="4"/>
      <c r="E84" s="3"/>
      <c r="F84" s="4">
        <v>0</v>
      </c>
      <c r="G84" s="4">
        <v>4580</v>
      </c>
      <c r="H84" s="4">
        <v>0</v>
      </c>
      <c r="I84" s="3"/>
      <c r="J84" s="3"/>
      <c r="K84" s="4"/>
    </row>
    <row r="85" spans="1:11" ht="12.75" customHeight="1">
      <c r="A85" s="65" t="s">
        <v>81</v>
      </c>
      <c r="B85" s="4"/>
      <c r="C85" s="4"/>
      <c r="D85" s="4"/>
      <c r="E85" s="3"/>
      <c r="F85" s="4">
        <v>0</v>
      </c>
      <c r="G85" s="4">
        <v>0</v>
      </c>
      <c r="H85" s="4">
        <v>0</v>
      </c>
      <c r="I85" s="3"/>
      <c r="J85" s="3"/>
      <c r="K85" s="4"/>
    </row>
    <row r="86" spans="1:11" ht="12.75" customHeight="1">
      <c r="A86" s="65" t="s">
        <v>80</v>
      </c>
      <c r="B86" s="4"/>
      <c r="C86" s="4"/>
      <c r="D86" s="4"/>
      <c r="E86" s="3"/>
      <c r="F86" s="4">
        <v>4580</v>
      </c>
      <c r="G86" s="4">
        <v>0</v>
      </c>
      <c r="H86" s="4">
        <v>0</v>
      </c>
      <c r="I86" s="3"/>
      <c r="J86" s="3"/>
      <c r="K86" s="4"/>
    </row>
    <row r="87" spans="1:11" ht="12.75" customHeight="1">
      <c r="A87" s="65" t="s">
        <v>90</v>
      </c>
      <c r="B87" s="4"/>
      <c r="C87" s="4"/>
      <c r="D87" s="4"/>
      <c r="E87" s="3"/>
      <c r="F87" s="4">
        <v>4000000</v>
      </c>
      <c r="G87" s="4">
        <v>0</v>
      </c>
      <c r="H87" s="4">
        <v>0</v>
      </c>
      <c r="I87" s="3"/>
      <c r="J87" s="3"/>
      <c r="K87" s="4"/>
    </row>
    <row r="88" spans="1:11" ht="12.75" customHeight="1">
      <c r="A88" s="65" t="s">
        <v>91</v>
      </c>
      <c r="B88" s="4"/>
      <c r="C88" s="4"/>
      <c r="D88" s="4"/>
      <c r="E88" s="3"/>
      <c r="F88" s="4">
        <v>0</v>
      </c>
      <c r="G88" s="4">
        <v>4000000</v>
      </c>
      <c r="H88" s="4">
        <v>0</v>
      </c>
      <c r="I88" s="3"/>
      <c r="J88" s="3"/>
      <c r="K88" s="4"/>
    </row>
    <row r="89" spans="1:11" ht="12.75" customHeight="1">
      <c r="A89" s="65" t="s">
        <v>92</v>
      </c>
      <c r="B89" s="4"/>
      <c r="C89" s="4"/>
      <c r="D89" s="4"/>
      <c r="E89" s="3"/>
      <c r="F89" s="4">
        <v>-22692</v>
      </c>
      <c r="G89" s="4">
        <v>0</v>
      </c>
      <c r="H89" s="4">
        <v>0</v>
      </c>
      <c r="I89" s="3"/>
      <c r="J89" s="3"/>
      <c r="K89" s="4"/>
    </row>
    <row r="90" spans="1:11" ht="12.75" customHeight="1">
      <c r="A90" s="65" t="s">
        <v>82</v>
      </c>
      <c r="B90" s="4"/>
      <c r="C90" s="4"/>
      <c r="D90" s="4"/>
      <c r="E90" s="3"/>
      <c r="F90" s="4">
        <v>-20122</v>
      </c>
      <c r="G90" s="4">
        <v>0</v>
      </c>
      <c r="H90" s="4">
        <v>0</v>
      </c>
      <c r="I90" s="3"/>
      <c r="J90" s="3"/>
      <c r="K90" s="4"/>
    </row>
    <row r="91" spans="1:11" ht="12.75" customHeight="1">
      <c r="A91" s="65" t="s">
        <v>83</v>
      </c>
      <c r="B91" s="4"/>
      <c r="C91" s="4"/>
      <c r="D91" s="4"/>
      <c r="E91" s="3"/>
      <c r="F91" s="4">
        <v>-3831</v>
      </c>
      <c r="G91" s="4">
        <v>0</v>
      </c>
      <c r="H91" s="4">
        <v>0</v>
      </c>
      <c r="I91" s="3"/>
      <c r="J91" s="3"/>
      <c r="K91" s="4"/>
    </row>
    <row r="92" spans="1:11" ht="12.75" customHeight="1">
      <c r="A92" s="65" t="s">
        <v>86</v>
      </c>
      <c r="B92" s="4"/>
      <c r="C92" s="4"/>
      <c r="D92" s="4"/>
      <c r="E92" s="3"/>
      <c r="F92" s="4">
        <v>0</v>
      </c>
      <c r="G92" s="4">
        <v>-3831</v>
      </c>
      <c r="H92" s="4">
        <v>0</v>
      </c>
      <c r="I92" s="3"/>
      <c r="J92" s="3"/>
      <c r="K92" s="4"/>
    </row>
    <row r="93" spans="1:11" ht="12.75" customHeight="1">
      <c r="A93" s="65" t="s">
        <v>85</v>
      </c>
      <c r="B93" s="4"/>
      <c r="C93" s="4"/>
      <c r="D93" s="4"/>
      <c r="E93" s="3"/>
      <c r="F93" s="4">
        <v>0</v>
      </c>
      <c r="G93" s="4">
        <v>-20122</v>
      </c>
      <c r="H93" s="4">
        <v>0</v>
      </c>
      <c r="I93" s="3"/>
      <c r="J93" s="3"/>
      <c r="K93" s="4"/>
    </row>
    <row r="94" spans="1:11" ht="12.75" customHeight="1">
      <c r="A94" s="65" t="s">
        <v>87</v>
      </c>
      <c r="B94" s="4"/>
      <c r="C94" s="4"/>
      <c r="D94" s="4"/>
      <c r="E94" s="3"/>
      <c r="F94" s="4">
        <v>0</v>
      </c>
      <c r="G94" s="4">
        <v>-22692</v>
      </c>
      <c r="H94" s="4">
        <v>0</v>
      </c>
      <c r="I94" s="3"/>
      <c r="J94" s="3"/>
      <c r="K94" s="4"/>
    </row>
    <row r="95" spans="1:11" ht="12.75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</row>
    <row r="98" spans="1:10" ht="24.75" customHeight="1" thickBot="1">
      <c r="A98" s="22" t="s">
        <v>28</v>
      </c>
      <c r="B98" s="22" t="s">
        <v>2</v>
      </c>
      <c r="C98" s="22" t="s">
        <v>1</v>
      </c>
      <c r="D98" s="22" t="s">
        <v>3</v>
      </c>
      <c r="E98" s="22" t="s">
        <v>4</v>
      </c>
      <c r="F98" s="22" t="s">
        <v>5</v>
      </c>
      <c r="G98" s="22" t="s">
        <v>6</v>
      </c>
      <c r="H98" s="22" t="s">
        <v>20</v>
      </c>
      <c r="I98" s="22" t="s">
        <v>29</v>
      </c>
      <c r="J98" s="22" t="s">
        <v>21</v>
      </c>
    </row>
    <row r="99" spans="1:10" ht="12.75" customHeight="1" thickTop="1">
      <c r="A99" s="12" t="s">
        <v>79</v>
      </c>
      <c r="B99" s="5"/>
      <c r="C99" s="5"/>
      <c r="D99" s="5"/>
      <c r="E99" s="5"/>
      <c r="F99" s="5"/>
      <c r="G99" s="5"/>
      <c r="H99" s="5"/>
      <c r="I99" s="5"/>
      <c r="J99" s="5"/>
    </row>
    <row r="100" spans="1:10" ht="12.75" customHeight="1">
      <c r="A100" s="8" t="s">
        <v>7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>
      <c r="A101" s="3"/>
      <c r="B101" s="3"/>
      <c r="C101" s="3"/>
      <c r="D101" s="3"/>
      <c r="E101" s="11" t="s">
        <v>11</v>
      </c>
      <c r="F101" s="3"/>
      <c r="G101" s="3"/>
      <c r="H101" s="3"/>
      <c r="I101" s="3"/>
      <c r="J101" s="3"/>
    </row>
    <row r="102" spans="1:10" ht="12.75" customHeight="1">
      <c r="A102" s="4"/>
      <c r="B102" s="4"/>
      <c r="C102" s="4"/>
      <c r="D102" s="4"/>
      <c r="E102" s="3"/>
      <c r="F102" s="3"/>
      <c r="G102" s="3"/>
      <c r="H102" s="3"/>
      <c r="I102" s="3"/>
      <c r="J102" s="3"/>
    </row>
    <row r="103" spans="1:10" ht="12.75" customHeight="1">
      <c r="A103" s="4">
        <f>G$37</f>
        <v>-80</v>
      </c>
      <c r="B103" s="4">
        <f>E$37</f>
        <v>-200</v>
      </c>
      <c r="C103" s="4">
        <f>$F$37</f>
        <v>3999498.1</v>
      </c>
      <c r="D103" s="4" t="s">
        <v>17</v>
      </c>
      <c r="E103" s="3"/>
      <c r="F103" s="3"/>
      <c r="G103" s="3"/>
      <c r="H103" s="3"/>
      <c r="I103" s="3"/>
      <c r="J103" s="3"/>
    </row>
    <row r="104" spans="1:10" ht="12.75" customHeight="1">
      <c r="A104" s="4">
        <f>G$27</f>
        <v>-80</v>
      </c>
      <c r="B104" s="4">
        <f>E$27</f>
        <v>-200</v>
      </c>
      <c r="C104" s="4">
        <f>$F$27</f>
        <v>4998.1</v>
      </c>
      <c r="D104" s="4" t="s">
        <v>12</v>
      </c>
      <c r="E104" s="4"/>
      <c r="F104" s="4"/>
      <c r="G104" s="9">
        <v>0</v>
      </c>
      <c r="H104" s="4"/>
      <c r="I104" s="4"/>
      <c r="J104" s="4"/>
    </row>
    <row r="105" spans="1:10" ht="12.75" customHeight="1">
      <c r="A105" s="4">
        <f>G$27</f>
        <v>-80</v>
      </c>
      <c r="B105" s="4">
        <f>E$27</f>
        <v>-200</v>
      </c>
      <c r="C105" s="4">
        <f>C104-100</f>
        <v>4898.1</v>
      </c>
      <c r="D105" s="4" t="s">
        <v>12</v>
      </c>
      <c r="E105" s="4">
        <f>((A105-A104)^2+(C105-C104)^2+(B105-B104)^2)^0.5</f>
        <v>100</v>
      </c>
      <c r="F105" s="3">
        <v>1.44963</v>
      </c>
      <c r="G105" s="9">
        <f aca="true" t="shared" si="9" ref="G105:G112">E105*F105</f>
        <v>144.963</v>
      </c>
      <c r="H105" s="4"/>
      <c r="I105" s="4"/>
      <c r="J105" s="4"/>
    </row>
    <row r="106" spans="1:10" ht="12.75" customHeight="1">
      <c r="A106" s="4">
        <f>G$27</f>
        <v>-80</v>
      </c>
      <c r="B106" s="4">
        <f>E$27</f>
        <v>-200</v>
      </c>
      <c r="C106" s="4">
        <f>C105-100</f>
        <v>4798.1</v>
      </c>
      <c r="D106" s="4" t="s">
        <v>12</v>
      </c>
      <c r="E106" s="4">
        <f aca="true" t="shared" si="10" ref="E106:E112">((A106-A105)^2+(C106-C105)^2+(B106-B105)^2)^0.5</f>
        <v>100</v>
      </c>
      <c r="F106" s="3">
        <v>1.44963</v>
      </c>
      <c r="G106" s="9">
        <f t="shared" si="9"/>
        <v>144.963</v>
      </c>
      <c r="H106" s="4"/>
      <c r="I106" s="4"/>
      <c r="J106" s="4"/>
    </row>
    <row r="107" spans="1:10" ht="12.75" customHeight="1">
      <c r="A107" s="4">
        <f>G$27</f>
        <v>-80</v>
      </c>
      <c r="B107" s="4">
        <f>E$27</f>
        <v>-200</v>
      </c>
      <c r="C107" s="4">
        <f>C106-20</f>
        <v>4778.1</v>
      </c>
      <c r="D107" s="4" t="s">
        <v>13</v>
      </c>
      <c r="E107" s="4">
        <f t="shared" si="10"/>
        <v>20</v>
      </c>
      <c r="F107" s="10">
        <v>1</v>
      </c>
      <c r="G107" s="9">
        <f t="shared" si="9"/>
        <v>20</v>
      </c>
      <c r="H107" s="4"/>
      <c r="I107" s="4"/>
      <c r="J107" s="4"/>
    </row>
    <row r="108" spans="1:10" ht="12.75" customHeight="1">
      <c r="A108" s="4">
        <f>G$27</f>
        <v>-80</v>
      </c>
      <c r="B108" s="4">
        <f>E$27</f>
        <v>-200</v>
      </c>
      <c r="C108" s="4">
        <f>C107-100</f>
        <v>4678.1</v>
      </c>
      <c r="D108" s="4" t="s">
        <v>13</v>
      </c>
      <c r="E108" s="4">
        <f t="shared" si="10"/>
        <v>100</v>
      </c>
      <c r="F108" s="3">
        <v>1.44963</v>
      </c>
      <c r="G108" s="9">
        <f t="shared" si="9"/>
        <v>144.963</v>
      </c>
      <c r="H108" s="4"/>
      <c r="I108" s="4"/>
      <c r="J108" s="4"/>
    </row>
    <row r="109" spans="1:10" ht="12.75" customHeight="1">
      <c r="A109" s="4">
        <f>G$23</f>
        <v>-82.91471895</v>
      </c>
      <c r="B109" s="4">
        <f>E$23</f>
        <v>-202.6495</v>
      </c>
      <c r="C109" s="4">
        <f>F$23</f>
        <v>-184.6495005</v>
      </c>
      <c r="D109" s="4" t="s">
        <v>18</v>
      </c>
      <c r="E109" s="4">
        <f>((A109-A108)^2+(C109-C108)^2+(B109-B108)^2)^0.5</f>
        <v>4862.751095835547</v>
      </c>
      <c r="F109" s="10">
        <v>1</v>
      </c>
      <c r="G109" s="9">
        <f t="shared" si="9"/>
        <v>4862.751095835547</v>
      </c>
      <c r="H109" s="4"/>
      <c r="I109" s="4"/>
      <c r="J109" s="4"/>
    </row>
    <row r="110" spans="1:10" ht="12.75" customHeight="1">
      <c r="A110" s="4">
        <f>G$24</f>
        <v>-94.57803416</v>
      </c>
      <c r="B110" s="4">
        <f>E$24</f>
        <v>-19740.99987</v>
      </c>
      <c r="C110" s="4">
        <f>F$24</f>
        <v>-175.2585918</v>
      </c>
      <c r="D110" s="4" t="s">
        <v>30</v>
      </c>
      <c r="E110" s="4">
        <f t="shared" si="10"/>
        <v>19538.35610799862</v>
      </c>
      <c r="F110" s="10">
        <v>1</v>
      </c>
      <c r="G110" s="9">
        <f t="shared" si="9"/>
        <v>19538.35610799862</v>
      </c>
      <c r="H110" s="4"/>
      <c r="I110" s="4"/>
      <c r="J110" s="4"/>
    </row>
    <row r="111" spans="1:10" ht="12.75" customHeight="1">
      <c r="A111" s="4">
        <f>G$25</f>
        <v>-94.13941885</v>
      </c>
      <c r="B111" s="4">
        <f>E$25</f>
        <v>-3589.100022</v>
      </c>
      <c r="C111" s="4">
        <f>F$25</f>
        <v>-530.3627455</v>
      </c>
      <c r="D111" s="4" t="s">
        <v>31</v>
      </c>
      <c r="E111" s="4">
        <f t="shared" si="10"/>
        <v>16155.80291573838</v>
      </c>
      <c r="F111" s="10">
        <v>1</v>
      </c>
      <c r="G111" s="9">
        <f t="shared" si="9"/>
        <v>16155.80291573838</v>
      </c>
      <c r="H111" s="4"/>
      <c r="I111" s="4"/>
      <c r="J111" s="4"/>
    </row>
    <row r="112" spans="1:10" ht="12.75" customHeight="1">
      <c r="A112" s="4">
        <f>G$26</f>
        <v>-104.0597472</v>
      </c>
      <c r="B112" s="4">
        <f>E$26</f>
        <v>-20208.00002</v>
      </c>
      <c r="C112" s="4">
        <f>F$26</f>
        <v>-627.6659545</v>
      </c>
      <c r="D112" s="4" t="s">
        <v>45</v>
      </c>
      <c r="E112" s="4">
        <f t="shared" si="10"/>
        <v>16619.187810206633</v>
      </c>
      <c r="F112" s="10">
        <v>1</v>
      </c>
      <c r="G112" s="9">
        <f t="shared" si="9"/>
        <v>16619.187810206633</v>
      </c>
      <c r="H112" s="4"/>
      <c r="I112" s="4"/>
      <c r="J112" s="4"/>
    </row>
    <row r="113" spans="1:10" ht="12.75" customHeight="1">
      <c r="A113" s="4"/>
      <c r="B113" s="4"/>
      <c r="C113" s="4"/>
      <c r="D113" s="4"/>
      <c r="E113" s="4"/>
      <c r="F113" s="10"/>
      <c r="G113" s="4">
        <f>SUM(G105:G112)</f>
        <v>57630.98692977918</v>
      </c>
      <c r="H113" s="3"/>
      <c r="I113" s="3"/>
      <c r="J113" s="3"/>
    </row>
    <row r="114" spans="1:10" ht="12.75" customHeight="1">
      <c r="A114" s="4"/>
      <c r="B114" s="4"/>
      <c r="C114" s="4"/>
      <c r="D114" s="4"/>
      <c r="E114" s="4"/>
      <c r="F114" s="10"/>
      <c r="G114" s="4"/>
      <c r="H114" s="4"/>
      <c r="I114" s="4"/>
      <c r="J114" s="4"/>
    </row>
    <row r="115" spans="1:10" ht="12.75" customHeight="1">
      <c r="A115" s="9"/>
      <c r="B115" s="9"/>
      <c r="C115" s="9"/>
      <c r="D115" s="3"/>
      <c r="E115" s="11" t="s">
        <v>8</v>
      </c>
      <c r="F115" s="10"/>
      <c r="G115" s="4"/>
      <c r="H115" s="4"/>
      <c r="I115" s="4"/>
      <c r="J115" s="4"/>
    </row>
    <row r="116" spans="1:10" ht="12.75" customHeight="1">
      <c r="A116" s="9">
        <f>G$36</f>
        <v>-80</v>
      </c>
      <c r="B116" s="9">
        <f>$E$36</f>
        <v>3999498</v>
      </c>
      <c r="C116" s="9">
        <v>-200</v>
      </c>
      <c r="D116" s="4" t="s">
        <v>15</v>
      </c>
      <c r="E116" s="11"/>
      <c r="F116" s="10"/>
      <c r="G116" s="4"/>
      <c r="H116" s="4"/>
      <c r="I116" s="4"/>
      <c r="J116" s="4"/>
    </row>
    <row r="117" spans="1:10" ht="12.75" customHeight="1">
      <c r="A117" s="9">
        <f>G$20</f>
        <v>-80</v>
      </c>
      <c r="B117" s="4">
        <f>$E$20</f>
        <v>4998</v>
      </c>
      <c r="C117" s="9">
        <f>F$20</f>
        <v>-200</v>
      </c>
      <c r="D117" s="4" t="s">
        <v>9</v>
      </c>
      <c r="E117" s="4"/>
      <c r="F117" s="10"/>
      <c r="G117" s="9">
        <v>0</v>
      </c>
      <c r="H117" s="4"/>
      <c r="I117" s="4"/>
      <c r="J117" s="4"/>
    </row>
    <row r="118" spans="1:10" ht="12.75" customHeight="1">
      <c r="A118" s="9">
        <f>G$20</f>
        <v>-80</v>
      </c>
      <c r="B118" s="4">
        <f>B117-100</f>
        <v>4898</v>
      </c>
      <c r="C118" s="9">
        <f>F$20</f>
        <v>-200</v>
      </c>
      <c r="D118" s="4" t="s">
        <v>9</v>
      </c>
      <c r="E118" s="4">
        <f aca="true" t="shared" si="11" ref="E118:E126">((A118-A117)^2+(C118-C117)^2+(B118-B117)^2)^0.5</f>
        <v>100</v>
      </c>
      <c r="F118" s="3">
        <v>1.44963</v>
      </c>
      <c r="G118" s="9">
        <f aca="true" t="shared" si="12" ref="G118:G126">E118*F118</f>
        <v>144.963</v>
      </c>
      <c r="H118" s="4"/>
      <c r="I118" s="4"/>
      <c r="J118" s="4"/>
    </row>
    <row r="119" spans="1:10" ht="12.75" customHeight="1">
      <c r="A119" s="9">
        <f>G$20</f>
        <v>-80</v>
      </c>
      <c r="B119" s="4">
        <f>B118-100</f>
        <v>4798</v>
      </c>
      <c r="C119" s="9">
        <f>F$20</f>
        <v>-200</v>
      </c>
      <c r="D119" s="4" t="s">
        <v>9</v>
      </c>
      <c r="E119" s="4">
        <f t="shared" si="11"/>
        <v>100</v>
      </c>
      <c r="F119" s="3">
        <v>1.44963</v>
      </c>
      <c r="G119" s="9">
        <f t="shared" si="12"/>
        <v>144.963</v>
      </c>
      <c r="H119" s="4"/>
      <c r="I119" s="4"/>
      <c r="J119" s="4"/>
    </row>
    <row r="120" spans="1:10" ht="12.75" customHeight="1">
      <c r="A120" s="9">
        <f>G$20</f>
        <v>-80</v>
      </c>
      <c r="B120" s="4">
        <f>B119-20</f>
        <v>4778</v>
      </c>
      <c r="C120" s="9">
        <f>F$20</f>
        <v>-200</v>
      </c>
      <c r="D120" s="4" t="s">
        <v>10</v>
      </c>
      <c r="E120" s="4">
        <f t="shared" si="11"/>
        <v>20</v>
      </c>
      <c r="F120" s="10">
        <v>1</v>
      </c>
      <c r="G120" s="9">
        <f t="shared" si="12"/>
        <v>20</v>
      </c>
      <c r="H120" s="4"/>
      <c r="I120" s="4"/>
      <c r="J120" s="4"/>
    </row>
    <row r="121" spans="1:10" ht="12.75" customHeight="1">
      <c r="A121" s="9">
        <f>G$20</f>
        <v>-80</v>
      </c>
      <c r="B121" s="4">
        <f>B120-100</f>
        <v>4678</v>
      </c>
      <c r="C121" s="9">
        <f>F$20</f>
        <v>-200</v>
      </c>
      <c r="D121" s="4" t="s">
        <v>10</v>
      </c>
      <c r="E121" s="4">
        <f t="shared" si="11"/>
        <v>100</v>
      </c>
      <c r="F121" s="3">
        <v>1.44963</v>
      </c>
      <c r="G121" s="9">
        <f t="shared" si="12"/>
        <v>144.963</v>
      </c>
      <c r="H121" s="4"/>
      <c r="I121" s="4"/>
      <c r="J121" s="4"/>
    </row>
    <row r="122" spans="1:10" ht="12.75" customHeight="1">
      <c r="A122" s="9">
        <f>G$22</f>
        <v>-82.88763247</v>
      </c>
      <c r="B122" s="9">
        <f>E$22</f>
        <v>-139.353126</v>
      </c>
      <c r="C122" s="9">
        <f>F$22</f>
        <v>-202.6108291</v>
      </c>
      <c r="D122" s="4" t="s">
        <v>25</v>
      </c>
      <c r="E122" s="4">
        <f t="shared" si="11"/>
        <v>4817.354698943378</v>
      </c>
      <c r="F122" s="10">
        <v>1</v>
      </c>
      <c r="G122" s="9">
        <f t="shared" si="12"/>
        <v>4817.354698943378</v>
      </c>
      <c r="H122" s="4"/>
      <c r="I122" s="4"/>
      <c r="J122" s="4"/>
    </row>
    <row r="123" spans="1:10" ht="12.75" customHeight="1">
      <c r="A123" s="9">
        <f>G$23</f>
        <v>-82.91471895</v>
      </c>
      <c r="B123" s="9">
        <f>E$23</f>
        <v>-202.6495</v>
      </c>
      <c r="C123" s="9">
        <f>F$23</f>
        <v>-184.6495005</v>
      </c>
      <c r="D123" s="4" t="s">
        <v>18</v>
      </c>
      <c r="E123" s="4">
        <f t="shared" si="11"/>
        <v>65.79544832511175</v>
      </c>
      <c r="F123" s="3">
        <v>1.44963</v>
      </c>
      <c r="G123" s="9">
        <f t="shared" si="12"/>
        <v>95.37905575553174</v>
      </c>
      <c r="H123" s="4"/>
      <c r="I123" s="4"/>
      <c r="J123" s="4"/>
    </row>
    <row r="124" spans="1:10" ht="12.75" customHeight="1">
      <c r="A124" s="4">
        <f>G$24</f>
        <v>-94.57803416</v>
      </c>
      <c r="B124" s="4">
        <f>E$24</f>
        <v>-19740.99987</v>
      </c>
      <c r="C124" s="4">
        <f>F$24</f>
        <v>-175.2585918</v>
      </c>
      <c r="D124" s="4" t="s">
        <v>30</v>
      </c>
      <c r="E124" s="4">
        <f t="shared" si="11"/>
        <v>19538.35610799862</v>
      </c>
      <c r="F124" s="10">
        <v>1</v>
      </c>
      <c r="G124" s="9">
        <f t="shared" si="12"/>
        <v>19538.35610799862</v>
      </c>
      <c r="H124" s="4"/>
      <c r="I124" s="4"/>
      <c r="J124" s="4"/>
    </row>
    <row r="125" spans="1:10" ht="12.75" customHeight="1">
      <c r="A125" s="4">
        <f>G$25</f>
        <v>-94.13941885</v>
      </c>
      <c r="B125" s="4">
        <f>E$25</f>
        <v>-3589.100022</v>
      </c>
      <c r="C125" s="4">
        <f>F$25</f>
        <v>-530.3627455</v>
      </c>
      <c r="D125" s="4" t="s">
        <v>31</v>
      </c>
      <c r="E125" s="4">
        <f t="shared" si="11"/>
        <v>16155.80291573838</v>
      </c>
      <c r="F125" s="10">
        <v>1</v>
      </c>
      <c r="G125" s="9">
        <f t="shared" si="12"/>
        <v>16155.80291573838</v>
      </c>
      <c r="H125" s="4"/>
      <c r="I125" s="4"/>
      <c r="J125" s="4"/>
    </row>
    <row r="126" spans="1:10" ht="12.75" customHeight="1">
      <c r="A126" s="4">
        <f>G$26</f>
        <v>-104.0597472</v>
      </c>
      <c r="B126" s="4">
        <f>E$26</f>
        <v>-20208.00002</v>
      </c>
      <c r="C126" s="4">
        <f>F$26</f>
        <v>-627.6659545</v>
      </c>
      <c r="D126" s="4" t="s">
        <v>45</v>
      </c>
      <c r="E126" s="4">
        <f t="shared" si="11"/>
        <v>16619.187810206633</v>
      </c>
      <c r="F126" s="10">
        <v>1</v>
      </c>
      <c r="G126" s="9">
        <f t="shared" si="12"/>
        <v>16619.187810206633</v>
      </c>
      <c r="H126" s="4"/>
      <c r="I126" s="4"/>
      <c r="J126" s="4"/>
    </row>
    <row r="127" spans="1:10" ht="12.75" customHeight="1">
      <c r="A127" s="4"/>
      <c r="B127" s="4"/>
      <c r="C127" s="4"/>
      <c r="D127" s="4"/>
      <c r="E127" s="4"/>
      <c r="F127" s="4"/>
      <c r="G127" s="9">
        <f>SUM(G118:G126)</f>
        <v>57680.96958864255</v>
      </c>
      <c r="H127" s="11">
        <f>(G113+G127)/2</f>
        <v>57655.97825921087</v>
      </c>
      <c r="I127" s="11">
        <f>G127-G113</f>
        <v>49.98265886336594</v>
      </c>
      <c r="J127" s="11"/>
    </row>
    <row r="128" spans="1:10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2" ht="26.25" thickBot="1">
      <c r="A134" s="22" t="s">
        <v>28</v>
      </c>
      <c r="B134" s="22" t="s">
        <v>2</v>
      </c>
      <c r="C134" s="22" t="s">
        <v>1</v>
      </c>
      <c r="D134" s="22" t="s">
        <v>3</v>
      </c>
      <c r="E134" s="22" t="s">
        <v>4</v>
      </c>
      <c r="F134" s="22" t="s">
        <v>5</v>
      </c>
      <c r="G134" s="22" t="s">
        <v>6</v>
      </c>
      <c r="H134" s="22" t="s">
        <v>20</v>
      </c>
      <c r="I134" s="22" t="s">
        <v>29</v>
      </c>
      <c r="J134" s="22" t="s">
        <v>21</v>
      </c>
      <c r="K134" s="60"/>
      <c r="L134" s="60"/>
    </row>
    <row r="135" spans="1:12" ht="12.75" customHeight="1" thickTop="1">
      <c r="A135" s="12" t="s">
        <v>79</v>
      </c>
      <c r="B135" s="5"/>
      <c r="C135" s="5"/>
      <c r="D135" s="5"/>
      <c r="E135" s="5"/>
      <c r="F135" s="5"/>
      <c r="G135" s="5"/>
      <c r="H135" s="5"/>
      <c r="I135" s="5"/>
      <c r="J135" s="64"/>
      <c r="K135" s="60"/>
      <c r="L135" s="60"/>
    </row>
    <row r="136" spans="1:12" ht="12.75" customHeight="1">
      <c r="A136" s="8" t="s">
        <v>14</v>
      </c>
      <c r="B136" s="4"/>
      <c r="C136" s="4"/>
      <c r="D136" s="4"/>
      <c r="E136" s="4"/>
      <c r="F136" s="4"/>
      <c r="G136" s="10"/>
      <c r="H136" s="10"/>
      <c r="I136" s="4"/>
      <c r="J136" s="4"/>
      <c r="K136" s="60"/>
      <c r="L136" s="60"/>
    </row>
    <row r="137" spans="1:12" ht="12.75" customHeight="1">
      <c r="A137" s="4"/>
      <c r="B137" s="4"/>
      <c r="C137" s="4"/>
      <c r="D137" s="4"/>
      <c r="E137" s="4"/>
      <c r="F137" s="4"/>
      <c r="G137" s="10"/>
      <c r="H137" s="10"/>
      <c r="I137" s="4"/>
      <c r="J137" s="4"/>
      <c r="K137" s="60"/>
      <c r="L137" s="60"/>
    </row>
    <row r="138" spans="1:12" ht="12.75" customHeight="1">
      <c r="A138" s="4"/>
      <c r="B138" s="4"/>
      <c r="C138" s="4"/>
      <c r="D138" s="4"/>
      <c r="E138" s="11" t="s">
        <v>11</v>
      </c>
      <c r="F138" s="11"/>
      <c r="G138" s="10"/>
      <c r="H138" s="10"/>
      <c r="I138" s="4"/>
      <c r="J138" s="4"/>
      <c r="K138" s="60"/>
      <c r="L138" s="60"/>
    </row>
    <row r="139" spans="1:12" ht="12.75" customHeight="1">
      <c r="A139" s="4"/>
      <c r="B139" s="4"/>
      <c r="C139" s="4"/>
      <c r="D139" s="4"/>
      <c r="E139" s="4"/>
      <c r="F139" s="4"/>
      <c r="G139" s="10"/>
      <c r="H139" s="10"/>
      <c r="I139" s="4"/>
      <c r="J139" s="4"/>
      <c r="K139" s="60"/>
      <c r="L139" s="60"/>
    </row>
    <row r="140" spans="1:12" ht="12.75" customHeight="1">
      <c r="A140" s="9">
        <f aca="true" t="shared" si="13" ref="A140:B144">A104</f>
        <v>-80</v>
      </c>
      <c r="B140" s="9">
        <f t="shared" si="13"/>
        <v>-200</v>
      </c>
      <c r="C140" s="4">
        <f>$F$27</f>
        <v>4998.1</v>
      </c>
      <c r="D140" s="4" t="s">
        <v>12</v>
      </c>
      <c r="E140" s="4"/>
      <c r="F140" s="4"/>
      <c r="G140" s="4">
        <v>0</v>
      </c>
      <c r="H140" s="10"/>
      <c r="I140" s="3"/>
      <c r="J140" s="4"/>
      <c r="K140" s="60"/>
      <c r="L140" s="60"/>
    </row>
    <row r="141" spans="1:12" ht="12.75" customHeight="1">
      <c r="A141" s="9">
        <f t="shared" si="13"/>
        <v>-80</v>
      </c>
      <c r="B141" s="9">
        <f t="shared" si="13"/>
        <v>-200</v>
      </c>
      <c r="C141" s="4">
        <f>C140-100</f>
        <v>4898.1</v>
      </c>
      <c r="D141" s="4" t="s">
        <v>12</v>
      </c>
      <c r="E141" s="4">
        <f>((A141-A140)^2+(C141-C140)^2+(B141-B140)^2)^0.5</f>
        <v>100</v>
      </c>
      <c r="F141" s="3">
        <v>1.44963</v>
      </c>
      <c r="G141" s="4">
        <f aca="true" t="shared" si="14" ref="G141:G149">E141*F141</f>
        <v>144.963</v>
      </c>
      <c r="H141" s="4"/>
      <c r="I141" s="4"/>
      <c r="J141" s="3"/>
      <c r="K141" s="61"/>
      <c r="L141" s="60"/>
    </row>
    <row r="142" spans="1:12" ht="12.75" customHeight="1">
      <c r="A142" s="9">
        <f t="shared" si="13"/>
        <v>-80</v>
      </c>
      <c r="B142" s="9">
        <f t="shared" si="13"/>
        <v>-200</v>
      </c>
      <c r="C142" s="4">
        <f>C141-100</f>
        <v>4798.1</v>
      </c>
      <c r="D142" s="4" t="s">
        <v>12</v>
      </c>
      <c r="E142" s="4">
        <f aca="true" t="shared" si="15" ref="E142:E149">((A142-A141)^2+(C142-C141)^2+(B142-B141)^2)^0.5</f>
        <v>100</v>
      </c>
      <c r="F142" s="3">
        <v>1.44963</v>
      </c>
      <c r="G142" s="4">
        <f t="shared" si="14"/>
        <v>144.963</v>
      </c>
      <c r="H142" s="4"/>
      <c r="I142" s="4"/>
      <c r="J142" s="3"/>
      <c r="K142" s="61"/>
      <c r="L142" s="60"/>
    </row>
    <row r="143" spans="1:12" ht="12.75" customHeight="1">
      <c r="A143" s="9">
        <f t="shared" si="13"/>
        <v>-80</v>
      </c>
      <c r="B143" s="9">
        <f t="shared" si="13"/>
        <v>-200</v>
      </c>
      <c r="C143" s="4">
        <f>C142-20</f>
        <v>4778.1</v>
      </c>
      <c r="D143" s="4" t="s">
        <v>13</v>
      </c>
      <c r="E143" s="4">
        <f t="shared" si="15"/>
        <v>20</v>
      </c>
      <c r="F143" s="10">
        <v>1</v>
      </c>
      <c r="G143" s="4">
        <f t="shared" si="14"/>
        <v>20</v>
      </c>
      <c r="H143" s="4"/>
      <c r="I143" s="4"/>
      <c r="J143" s="3"/>
      <c r="K143" s="61"/>
      <c r="L143" s="60"/>
    </row>
    <row r="144" spans="1:12" ht="12.75" customHeight="1">
      <c r="A144" s="9">
        <f t="shared" si="13"/>
        <v>-80</v>
      </c>
      <c r="B144" s="9">
        <f t="shared" si="13"/>
        <v>-200</v>
      </c>
      <c r="C144" s="4">
        <f>C143-100</f>
        <v>4678.1</v>
      </c>
      <c r="D144" s="4" t="s">
        <v>13</v>
      </c>
      <c r="E144" s="4">
        <f t="shared" si="15"/>
        <v>100</v>
      </c>
      <c r="F144" s="3">
        <v>1.44963</v>
      </c>
      <c r="G144" s="4">
        <f t="shared" si="14"/>
        <v>144.963</v>
      </c>
      <c r="H144" s="4"/>
      <c r="I144" s="4"/>
      <c r="J144" s="3"/>
      <c r="K144" s="61"/>
      <c r="L144" s="60"/>
    </row>
    <row r="145" spans="1:12" ht="12.75" customHeight="1">
      <c r="A145" s="9">
        <f>A107</f>
        <v>-80</v>
      </c>
      <c r="B145" s="9">
        <f>E$23</f>
        <v>-202.6495</v>
      </c>
      <c r="C145" s="9">
        <f>F$23</f>
        <v>-184.6495005</v>
      </c>
      <c r="D145" s="4" t="s">
        <v>18</v>
      </c>
      <c r="E145" s="4">
        <f>((A145-A144)^2+(C145-C144)^2+(B145-B144)^2)^0.5</f>
        <v>4862.750222298411</v>
      </c>
      <c r="F145" s="10">
        <v>1</v>
      </c>
      <c r="G145" s="4">
        <f t="shared" si="14"/>
        <v>4862.750222298411</v>
      </c>
      <c r="H145" s="4"/>
      <c r="I145" s="4"/>
      <c r="J145" s="3"/>
      <c r="K145" s="61"/>
      <c r="L145" s="60"/>
    </row>
    <row r="146" spans="1:12" ht="12.75" customHeight="1">
      <c r="A146" s="9">
        <f>G$29</f>
        <v>-82.94177066</v>
      </c>
      <c r="B146" s="9">
        <f>E$29</f>
        <v>-184.7646166</v>
      </c>
      <c r="C146" s="9">
        <f>F$29</f>
        <v>-247.858919</v>
      </c>
      <c r="D146" s="4" t="s">
        <v>27</v>
      </c>
      <c r="E146" s="4">
        <f t="shared" si="15"/>
        <v>65.75677650216572</v>
      </c>
      <c r="F146" s="3">
        <v>1.44963</v>
      </c>
      <c r="G146" s="4">
        <f t="shared" si="14"/>
        <v>95.32299592083449</v>
      </c>
      <c r="H146" s="4"/>
      <c r="I146" s="4"/>
      <c r="J146" s="3"/>
      <c r="K146" s="61"/>
      <c r="L146" s="60"/>
    </row>
    <row r="147" spans="1:12" ht="12.75" customHeight="1">
      <c r="A147" s="15">
        <f>G$30</f>
        <v>-94.50340796</v>
      </c>
      <c r="B147" s="15">
        <f>E$30</f>
        <v>-175.5372435</v>
      </c>
      <c r="C147" s="15">
        <f>F$30</f>
        <v>-19615.89996</v>
      </c>
      <c r="D147" s="4" t="s">
        <v>32</v>
      </c>
      <c r="E147" s="4">
        <f>((A147-A146)^2+(C147-C146)^2+(B147-B146)^2)^0.5</f>
        <v>19368.046689889296</v>
      </c>
      <c r="F147" s="10">
        <v>1</v>
      </c>
      <c r="G147" s="4">
        <f t="shared" si="14"/>
        <v>19368.046689889296</v>
      </c>
      <c r="H147" s="4"/>
      <c r="I147" s="4"/>
      <c r="J147" s="3"/>
      <c r="K147" s="61"/>
      <c r="L147" s="60"/>
    </row>
    <row r="148" spans="1:12" ht="12.75" customHeight="1">
      <c r="A148" s="4">
        <f>G$31</f>
        <v>-84.84516306</v>
      </c>
      <c r="B148" s="4">
        <f>E$31</f>
        <v>-594.2529784</v>
      </c>
      <c r="C148" s="4">
        <f>F$31</f>
        <v>-4160.409707</v>
      </c>
      <c r="D148" s="4" t="s">
        <v>33</v>
      </c>
      <c r="E148" s="4">
        <f t="shared" si="15"/>
        <v>15461.1640929435</v>
      </c>
      <c r="F148" s="10">
        <v>1</v>
      </c>
      <c r="G148" s="4">
        <f t="shared" si="14"/>
        <v>15461.1640929435</v>
      </c>
      <c r="H148" s="4"/>
      <c r="I148" s="4"/>
      <c r="J148" s="3"/>
      <c r="K148" s="61"/>
      <c r="L148" s="60"/>
    </row>
    <row r="149" spans="1:12" ht="12.75" customHeight="1">
      <c r="A149" s="4">
        <f>G$32</f>
        <v>-94.24113879</v>
      </c>
      <c r="B149" s="4">
        <f>E$32</f>
        <v>305.2026132</v>
      </c>
      <c r="C149" s="4">
        <f>F$32</f>
        <v>-19875.59696</v>
      </c>
      <c r="D149" s="4" t="s">
        <v>46</v>
      </c>
      <c r="E149" s="4">
        <f t="shared" si="15"/>
        <v>15740.90909199574</v>
      </c>
      <c r="F149" s="10">
        <v>1</v>
      </c>
      <c r="G149" s="4">
        <f t="shared" si="14"/>
        <v>15740.90909199574</v>
      </c>
      <c r="H149" s="4"/>
      <c r="I149" s="4"/>
      <c r="J149" s="3"/>
      <c r="K149" s="61"/>
      <c r="L149" s="60"/>
    </row>
    <row r="150" spans="1:12" ht="12.75" customHeight="1">
      <c r="A150" s="4"/>
      <c r="B150" s="4"/>
      <c r="C150" s="4"/>
      <c r="D150" s="4"/>
      <c r="E150" s="4"/>
      <c r="F150" s="10"/>
      <c r="G150" s="4">
        <f>SUM(G141:G149)</f>
        <v>55983.08209304778</v>
      </c>
      <c r="H150" s="4"/>
      <c r="I150" s="3"/>
      <c r="J150" s="3"/>
      <c r="K150" s="61"/>
      <c r="L150" s="61"/>
    </row>
    <row r="151" spans="1:12" ht="12.75" customHeight="1">
      <c r="A151" s="4"/>
      <c r="B151" s="4"/>
      <c r="C151" s="4"/>
      <c r="D151" s="4"/>
      <c r="E151" s="4"/>
      <c r="F151" s="10"/>
      <c r="G151" s="4"/>
      <c r="H151" s="4"/>
      <c r="I151" s="4"/>
      <c r="J151" s="3"/>
      <c r="K151" s="61"/>
      <c r="L151" s="60"/>
    </row>
    <row r="152" spans="1:12" ht="12.75" customHeight="1">
      <c r="A152" s="4"/>
      <c r="B152" s="4"/>
      <c r="C152" s="4"/>
      <c r="D152" s="4"/>
      <c r="E152" s="11" t="s">
        <v>8</v>
      </c>
      <c r="F152" s="10"/>
      <c r="G152" s="4"/>
      <c r="H152" s="4"/>
      <c r="I152" s="4"/>
      <c r="J152" s="3"/>
      <c r="K152" s="61"/>
      <c r="L152" s="60"/>
    </row>
    <row r="153" spans="1:12" ht="12.75" customHeight="1">
      <c r="A153" s="4"/>
      <c r="C153" s="4"/>
      <c r="D153" s="4"/>
      <c r="E153" s="4"/>
      <c r="F153" s="10"/>
      <c r="G153" s="4"/>
      <c r="H153" s="4"/>
      <c r="I153" s="4"/>
      <c r="J153" s="3"/>
      <c r="K153" s="61"/>
      <c r="L153" s="60"/>
    </row>
    <row r="154" spans="1:12" ht="12.75" customHeight="1">
      <c r="A154" s="9">
        <f aca="true" t="shared" si="16" ref="A154:C160">A117</f>
        <v>-80</v>
      </c>
      <c r="B154" s="4">
        <f>$E$20</f>
        <v>4998</v>
      </c>
      <c r="C154" s="9">
        <f t="shared" si="16"/>
        <v>-200</v>
      </c>
      <c r="D154" s="4" t="s">
        <v>9</v>
      </c>
      <c r="E154" s="4">
        <v>0</v>
      </c>
      <c r="F154" s="3">
        <v>1.44963</v>
      </c>
      <c r="G154" s="4">
        <f aca="true" t="shared" si="17" ref="G154:G164">E154*F154</f>
        <v>0</v>
      </c>
      <c r="H154" s="4"/>
      <c r="I154" s="4"/>
      <c r="J154" s="3"/>
      <c r="K154" s="61"/>
      <c r="L154" s="60"/>
    </row>
    <row r="155" spans="1:12" ht="12.75" customHeight="1">
      <c r="A155" s="9">
        <f t="shared" si="16"/>
        <v>-80</v>
      </c>
      <c r="B155" s="4">
        <f>B154-100</f>
        <v>4898</v>
      </c>
      <c r="C155" s="9">
        <f t="shared" si="16"/>
        <v>-200</v>
      </c>
      <c r="D155" s="4" t="s">
        <v>9</v>
      </c>
      <c r="E155" s="4">
        <f>((A155-A154)^2+(C155-C154)^2+(B155-B154)^2)^0.5</f>
        <v>100</v>
      </c>
      <c r="F155" s="3">
        <v>1.44963</v>
      </c>
      <c r="G155" s="4">
        <f t="shared" si="17"/>
        <v>144.963</v>
      </c>
      <c r="H155" s="4"/>
      <c r="I155" s="4"/>
      <c r="J155" s="3"/>
      <c r="K155" s="61"/>
      <c r="L155" s="60"/>
    </row>
    <row r="156" spans="1:12" ht="12.75" customHeight="1">
      <c r="A156" s="9">
        <f t="shared" si="16"/>
        <v>-80</v>
      </c>
      <c r="B156" s="4">
        <f>B155-100</f>
        <v>4798</v>
      </c>
      <c r="C156" s="9">
        <f t="shared" si="16"/>
        <v>-200</v>
      </c>
      <c r="D156" s="4" t="s">
        <v>9</v>
      </c>
      <c r="E156" s="4">
        <f aca="true" t="shared" si="18" ref="E156:E164">((A156-A155)^2+(C156-C155)^2+(B156-B155)^2)^0.5</f>
        <v>100</v>
      </c>
      <c r="F156" s="3">
        <v>1.44963</v>
      </c>
      <c r="G156" s="4">
        <f t="shared" si="17"/>
        <v>144.963</v>
      </c>
      <c r="H156" s="4"/>
      <c r="I156" s="4"/>
      <c r="J156" s="3"/>
      <c r="K156" s="61"/>
      <c r="L156" s="60"/>
    </row>
    <row r="157" spans="1:12" ht="12.75" customHeight="1">
      <c r="A157" s="9">
        <f t="shared" si="16"/>
        <v>-80</v>
      </c>
      <c r="B157" s="4">
        <f>B156-20</f>
        <v>4778</v>
      </c>
      <c r="C157" s="9">
        <f t="shared" si="16"/>
        <v>-200</v>
      </c>
      <c r="D157" s="4" t="s">
        <v>10</v>
      </c>
      <c r="E157" s="4">
        <f t="shared" si="18"/>
        <v>20</v>
      </c>
      <c r="F157" s="10">
        <v>1</v>
      </c>
      <c r="G157" s="4">
        <f t="shared" si="17"/>
        <v>20</v>
      </c>
      <c r="H157" s="4"/>
      <c r="I157" s="4"/>
      <c r="J157" s="3"/>
      <c r="K157" s="61"/>
      <c r="L157" s="60"/>
    </row>
    <row r="158" spans="1:12" ht="12.75" customHeight="1">
      <c r="A158" s="9">
        <f t="shared" si="16"/>
        <v>-80</v>
      </c>
      <c r="B158" s="4">
        <f>B157-100</f>
        <v>4678</v>
      </c>
      <c r="C158" s="9">
        <f t="shared" si="16"/>
        <v>-200</v>
      </c>
      <c r="D158" s="4" t="s">
        <v>10</v>
      </c>
      <c r="E158" s="4">
        <f t="shared" si="18"/>
        <v>100</v>
      </c>
      <c r="F158" s="3">
        <v>1.44963</v>
      </c>
      <c r="G158" s="4">
        <f t="shared" si="17"/>
        <v>144.963</v>
      </c>
      <c r="H158" s="4"/>
      <c r="I158" s="4"/>
      <c r="J158" s="3"/>
      <c r="K158" s="61"/>
      <c r="L158" s="60"/>
    </row>
    <row r="159" spans="1:12" ht="12.75" customHeight="1">
      <c r="A159" s="9">
        <f t="shared" si="16"/>
        <v>-82.88763247</v>
      </c>
      <c r="B159" s="9">
        <f>E$22</f>
        <v>-139.353126</v>
      </c>
      <c r="C159" s="9">
        <f>F$22</f>
        <v>-202.6108291</v>
      </c>
      <c r="D159" s="4" t="s">
        <v>25</v>
      </c>
      <c r="E159" s="4">
        <f t="shared" si="18"/>
        <v>4817.354698943378</v>
      </c>
      <c r="F159" s="10">
        <v>1</v>
      </c>
      <c r="G159" s="4">
        <f t="shared" si="17"/>
        <v>4817.354698943378</v>
      </c>
      <c r="H159" s="4"/>
      <c r="I159" s="4"/>
      <c r="J159" s="3"/>
      <c r="K159" s="61"/>
      <c r="L159" s="60"/>
    </row>
    <row r="160" spans="1:12" ht="12.75" customHeight="1">
      <c r="A160" s="4">
        <f t="shared" si="16"/>
        <v>-82.91471895</v>
      </c>
      <c r="B160" s="9">
        <f>E$23</f>
        <v>-202.6495</v>
      </c>
      <c r="C160" s="9">
        <f>F$23</f>
        <v>-184.6495005</v>
      </c>
      <c r="D160" s="4" t="s">
        <v>18</v>
      </c>
      <c r="E160" s="4">
        <f t="shared" si="18"/>
        <v>65.79544832511175</v>
      </c>
      <c r="F160" s="3">
        <v>1.44963</v>
      </c>
      <c r="G160" s="4">
        <f t="shared" si="17"/>
        <v>95.37905575553174</v>
      </c>
      <c r="H160" s="4"/>
      <c r="I160" s="4"/>
      <c r="J160" s="3"/>
      <c r="K160" s="61"/>
      <c r="L160" s="60"/>
    </row>
    <row r="161" spans="1:12" ht="12.75" customHeight="1">
      <c r="A161" s="4">
        <f>A146</f>
        <v>-82.94177066</v>
      </c>
      <c r="B161" s="9">
        <f>E$29</f>
        <v>-184.7646166</v>
      </c>
      <c r="C161" s="9">
        <f>F$29</f>
        <v>-247.858919</v>
      </c>
      <c r="D161" s="4" t="s">
        <v>19</v>
      </c>
      <c r="E161" s="4">
        <f t="shared" si="18"/>
        <v>65.69094589922382</v>
      </c>
      <c r="F161" s="3">
        <v>1.44963</v>
      </c>
      <c r="G161" s="4">
        <f t="shared" si="17"/>
        <v>95.22756590389183</v>
      </c>
      <c r="H161" s="4"/>
      <c r="I161" s="4"/>
      <c r="J161" s="3"/>
      <c r="K161" s="61"/>
      <c r="L161" s="60"/>
    </row>
    <row r="162" spans="1:12" ht="12.75" customHeight="1">
      <c r="A162" s="15">
        <f>A147</f>
        <v>-94.50340796</v>
      </c>
      <c r="B162" s="15">
        <f>E$30</f>
        <v>-175.5372435</v>
      </c>
      <c r="C162" s="15">
        <f>F$30</f>
        <v>-19615.89996</v>
      </c>
      <c r="D162" s="4" t="s">
        <v>32</v>
      </c>
      <c r="E162" s="4">
        <f t="shared" si="18"/>
        <v>19368.046689889296</v>
      </c>
      <c r="F162" s="10">
        <v>1</v>
      </c>
      <c r="G162" s="4">
        <f t="shared" si="17"/>
        <v>19368.046689889296</v>
      </c>
      <c r="H162" s="4"/>
      <c r="I162" s="4"/>
      <c r="J162" s="3"/>
      <c r="K162" s="61"/>
      <c r="L162" s="60"/>
    </row>
    <row r="163" spans="1:12" ht="12.75" customHeight="1">
      <c r="A163" s="15">
        <f>A148</f>
        <v>-84.84516306</v>
      </c>
      <c r="B163" s="4">
        <f>E$31</f>
        <v>-594.2529784</v>
      </c>
      <c r="C163" s="4">
        <f>F$31</f>
        <v>-4160.409707</v>
      </c>
      <c r="D163" s="4" t="s">
        <v>33</v>
      </c>
      <c r="E163" s="4">
        <f t="shared" si="18"/>
        <v>15461.1640929435</v>
      </c>
      <c r="F163" s="10">
        <v>1</v>
      </c>
      <c r="G163" s="4">
        <f t="shared" si="17"/>
        <v>15461.1640929435</v>
      </c>
      <c r="H163" s="4"/>
      <c r="I163" s="4"/>
      <c r="J163" s="3"/>
      <c r="K163" s="61"/>
      <c r="L163" s="60"/>
    </row>
    <row r="164" spans="1:12" ht="12.75" customHeight="1">
      <c r="A164" s="15">
        <f>A149</f>
        <v>-94.24113879</v>
      </c>
      <c r="B164" s="4">
        <f>E$32</f>
        <v>305.2026132</v>
      </c>
      <c r="C164" s="4">
        <f>F$32</f>
        <v>-19875.59696</v>
      </c>
      <c r="D164" s="4" t="s">
        <v>46</v>
      </c>
      <c r="E164" s="4">
        <f t="shared" si="18"/>
        <v>15740.90909199574</v>
      </c>
      <c r="F164" s="10">
        <v>1</v>
      </c>
      <c r="G164" s="4">
        <f t="shared" si="17"/>
        <v>15740.90909199574</v>
      </c>
      <c r="H164" s="4"/>
      <c r="I164" s="4"/>
      <c r="J164" s="3"/>
      <c r="K164" s="61"/>
      <c r="L164" s="60"/>
    </row>
    <row r="165" spans="1:12" ht="12.75" customHeight="1">
      <c r="A165" s="4"/>
      <c r="B165" s="4"/>
      <c r="C165" s="4"/>
      <c r="D165" s="4"/>
      <c r="E165" s="4"/>
      <c r="F165" s="4"/>
      <c r="G165" s="4">
        <f>SUM(G154:G164)</f>
        <v>56032.970195431335</v>
      </c>
      <c r="H165" s="11">
        <f>(G150+G165)/2</f>
        <v>56008.02614423956</v>
      </c>
      <c r="I165" s="19">
        <f>G165-G150</f>
        <v>49.88810238355654</v>
      </c>
      <c r="J165" s="3"/>
      <c r="K165" s="61"/>
      <c r="L165" s="61"/>
    </row>
  </sheetData>
  <sheetProtection/>
  <printOptions/>
  <pageMargins left="0.75" right="0.75" top="1" bottom="1" header="0.5" footer="0.5"/>
  <pageSetup horizontalDpi="600" verticalDpi="600" orientation="landscape" scale="80" r:id="rId1"/>
  <rowBreaks count="4" manualBreakCount="4">
    <brk id="45" max="15" man="1"/>
    <brk id="69" max="255" man="1"/>
    <brk id="95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smith</cp:lastModifiedBy>
  <cp:lastPrinted>2012-01-27T00:10:26Z</cp:lastPrinted>
  <dcterms:created xsi:type="dcterms:W3CDTF">2007-09-21T22:34:09Z</dcterms:created>
  <dcterms:modified xsi:type="dcterms:W3CDTF">2012-02-22T17:35:32Z</dcterms:modified>
  <cp:category/>
  <cp:version/>
  <cp:contentType/>
  <cp:contentStatus/>
</cp:coreProperties>
</file>