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5970" firstSheet="1" activeTab="1"/>
  </bookViews>
  <sheets>
    <sheet name="READ-ME" sheetId="1" r:id="rId1"/>
    <sheet name="Prism jig settings calculations" sheetId="2" r:id="rId2"/>
    <sheet name="Jigs" sheetId="3" r:id="rId3"/>
    <sheet name="Mass measurements" sheetId="4" r:id="rId4"/>
    <sheet name="Prism measurements" sheetId="5" r:id="rId5"/>
    <sheet name="Prism holder measurements" sheetId="6" r:id="rId6"/>
  </sheets>
  <definedNames/>
  <calcPr fullCalcOnLoad="1"/>
</workbook>
</file>

<file path=xl/comments2.xml><?xml version="1.0" encoding="utf-8"?>
<comments xmlns="http://schemas.openxmlformats.org/spreadsheetml/2006/main">
  <authors>
    <author>van Veggel</author>
    <author>Marielle van Veggel</author>
  </authors>
  <commentList>
    <comment ref="G2" authorId="0">
      <text>
        <r>
          <rPr>
            <b/>
            <sz val="10"/>
            <rFont val="Tahoma"/>
            <family val="2"/>
          </rPr>
          <t>van Veggel:</t>
        </r>
        <r>
          <rPr>
            <sz val="10"/>
            <rFont val="Tahoma"/>
            <family val="2"/>
          </rPr>
          <t xml:space="preserve">
vertical distance from prism apex to COM</t>
        </r>
      </text>
    </comment>
    <comment ref="F2" authorId="1">
      <text>
        <r>
          <rPr>
            <b/>
            <sz val="9"/>
            <rFont val="Tahoma"/>
            <family val="2"/>
          </rPr>
          <t>Marielle van Veggel:</t>
        </r>
        <r>
          <rPr>
            <sz val="9"/>
            <rFont val="Tahoma"/>
            <family val="2"/>
          </rPr>
          <t xml:space="preserve">
looks at on which flat the prism will be bonded to determine from which side the jig will reference the mass.</t>
        </r>
      </text>
    </comment>
  </commentList>
</comments>
</file>

<file path=xl/sharedStrings.xml><?xml version="1.0" encoding="utf-8"?>
<sst xmlns="http://schemas.openxmlformats.org/spreadsheetml/2006/main" count="273" uniqueCount="101">
  <si>
    <t>Mass no.</t>
  </si>
  <si>
    <t>Measurement reference document [linked]</t>
  </si>
  <si>
    <t>Bonding jig no.</t>
  </si>
  <si>
    <r>
      <t>x</t>
    </r>
    <r>
      <rPr>
        <b/>
        <i/>
        <vertAlign val="subscript"/>
        <sz val="10"/>
        <rFont val="Arial"/>
        <family val="2"/>
      </rPr>
      <t xml:space="preserve">j1 </t>
    </r>
    <r>
      <rPr>
        <b/>
        <sz val="10"/>
        <rFont val="Arial"/>
        <family val="2"/>
      </rPr>
      <t>[mm]</t>
    </r>
  </si>
  <si>
    <r>
      <t>x</t>
    </r>
    <r>
      <rPr>
        <b/>
        <i/>
        <vertAlign val="subscript"/>
        <sz val="10"/>
        <rFont val="Arial"/>
        <family val="2"/>
      </rPr>
      <t xml:space="preserve">j2 </t>
    </r>
    <r>
      <rPr>
        <b/>
        <sz val="10"/>
        <rFont val="Arial"/>
        <family val="2"/>
      </rPr>
      <t>[mm]</t>
    </r>
  </si>
  <si>
    <t>Flat no.</t>
  </si>
  <si>
    <t>Side jig set-up</t>
  </si>
  <si>
    <r>
      <t>D</t>
    </r>
    <r>
      <rPr>
        <b/>
        <i/>
        <vertAlign val="subscript"/>
        <sz val="10"/>
        <rFont val="Arial"/>
        <family val="2"/>
      </rPr>
      <t>screw</t>
    </r>
    <r>
      <rPr>
        <b/>
        <sz val="10"/>
        <rFont val="Arial"/>
        <family val="2"/>
      </rPr>
      <t xml:space="preserve"> [mm]</t>
    </r>
  </si>
  <si>
    <t>Jig no.</t>
  </si>
  <si>
    <r>
      <t>y</t>
    </r>
    <r>
      <rPr>
        <b/>
        <i/>
        <vertAlign val="subscript"/>
        <sz val="10"/>
        <rFont val="Arial"/>
        <family val="2"/>
      </rPr>
      <t>pin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[mm]</t>
    </r>
  </si>
  <si>
    <r>
      <t>D</t>
    </r>
    <r>
      <rPr>
        <b/>
        <i/>
        <vertAlign val="subscript"/>
        <sz val="10"/>
        <rFont val="Arial"/>
        <family val="2"/>
      </rPr>
      <t>slider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[mm]</t>
    </r>
  </si>
  <si>
    <t>Prism no.</t>
  </si>
  <si>
    <t>Quality control document</t>
  </si>
  <si>
    <t>Prism holder no.</t>
  </si>
  <si>
    <r>
      <t>x</t>
    </r>
    <r>
      <rPr>
        <b/>
        <i/>
        <vertAlign val="subscript"/>
        <sz val="10"/>
        <rFont val="Arial"/>
        <family val="2"/>
      </rPr>
      <t>ph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[mm]</t>
    </r>
  </si>
  <si>
    <r>
      <t>y</t>
    </r>
    <r>
      <rPr>
        <b/>
        <i/>
        <vertAlign val="subscript"/>
        <sz val="10"/>
        <rFont val="Arial"/>
        <family val="2"/>
      </rPr>
      <t>ph</t>
    </r>
    <r>
      <rPr>
        <b/>
        <sz val="10"/>
        <rFont val="Arial"/>
        <family val="2"/>
      </rPr>
      <t xml:space="preserve"> [mm]</t>
    </r>
  </si>
  <si>
    <r>
      <t>h</t>
    </r>
    <r>
      <rPr>
        <b/>
        <i/>
        <vertAlign val="subscript"/>
        <sz val="10"/>
        <rFont val="Arial"/>
        <family val="2"/>
      </rPr>
      <t xml:space="preserve">p </t>
    </r>
    <r>
      <rPr>
        <b/>
        <vertAlign val="subscript"/>
        <sz val="10"/>
        <rFont val="Arial"/>
        <family val="2"/>
      </rPr>
      <t>apex</t>
    </r>
    <r>
      <rPr>
        <b/>
        <sz val="10"/>
        <rFont val="Arial"/>
        <family val="2"/>
      </rPr>
      <t xml:space="preserve"> [mm]</t>
    </r>
  </si>
  <si>
    <t>READ-ME</t>
  </si>
  <si>
    <t>Colour coding</t>
  </si>
  <si>
    <t>Needs filled when starting to bond</t>
  </si>
  <si>
    <t xml:space="preserve">This links in to M080134 and must be set to the correct value </t>
  </si>
  <si>
    <t>Calculated in this spreadsheet</t>
  </si>
  <si>
    <t>Information that could be taken from the GariLynn/Stuart database</t>
  </si>
  <si>
    <t>Jig settings calculation for prisms</t>
  </si>
  <si>
    <t>From flexure distance document by Joe O'Dell T0900374-v1</t>
  </si>
  <si>
    <t>JIG measurements</t>
  </si>
  <si>
    <t>Mass measurements</t>
  </si>
  <si>
    <t>Prism holder measurements</t>
  </si>
  <si>
    <t>The data in this table should be measured for each prism holder available at the site of bonding.</t>
  </si>
  <si>
    <t>From document a [mm]</t>
  </si>
  <si>
    <t>From document b [mm]</t>
  </si>
  <si>
    <t>Prisms measurements</t>
  </si>
  <si>
    <t>Measured using digital callipers on tooling</t>
  </si>
  <si>
    <t>Calculation of Dscrew [mm]</t>
  </si>
  <si>
    <t>Calculation of Dslider [mm]</t>
  </si>
  <si>
    <r>
      <t>w</t>
    </r>
    <r>
      <rPr>
        <b/>
        <i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/2 [mm]</t>
    </r>
  </si>
  <si>
    <t>Make sure masses are ordered alphabetically.</t>
  </si>
  <si>
    <t>Pick the mass you would like to bond to and check the measurements for it are in the spreadsheet under the "Mass measurements" sheet</t>
  </si>
  <si>
    <t>Pick the jig you want to use for bonding and check the measurements for it are in the spreadsheet under the "Jigs" sheet</t>
  </si>
  <si>
    <t xml:space="preserve">The spreadsheet should now automatically calculate the jig settings Dscrew and Dslider for this specific bond. For a nominally perfect mass, ear and jig Dscrew = 3.00 mm and Dslider = </t>
  </si>
  <si>
    <t>Version history</t>
  </si>
  <si>
    <t>v1</t>
  </si>
  <si>
    <t>In this version the masses, ears and jigs used in LASTI are used as examples, but with the correct d-distances for aLIGO (which are different from the LASTI d-values)</t>
  </si>
  <si>
    <t>How to use this spreadsheet for prism bonding</t>
  </si>
  <si>
    <t>Pick the prism you would like to glue and check the measurements for it are in the spreadsheet under the "Prism measurements" sheet</t>
  </si>
  <si>
    <t>Pick the side of the mass you wish to bond the ear to: surface "S3" or "S4"</t>
  </si>
  <si>
    <t>Pick the prism holder you want to use for bonding and check the measurements for it are in the spreadsheet under the "Prism holder measurements" sheet</t>
  </si>
  <si>
    <t>Go to the "Prism jig settings calculations" sheet and fill in your choices for this particular bond in the yellow boxes</t>
  </si>
  <si>
    <t>Adding in measurements for masses, ears, prisms, jigs or prism holders</t>
  </si>
  <si>
    <t>In case the measurement data for a mass, ear, prism, jig or prism holder has to be added before being able to calculate the jig settings for either bonding on an ear or a prism:</t>
  </si>
  <si>
    <t xml:space="preserve">Add the name, reference and measurements in the next row in the relevant spreadsheet. </t>
  </si>
  <si>
    <t xml:space="preserve">Then select a cell in the naming column of the data set and sort the data alphabetically. </t>
  </si>
  <si>
    <t>The programme will ask you if you wish to extend the selection. Click: yes.</t>
  </si>
  <si>
    <t>Sorting the measurement data alphabetically is vital for the "lookup" function to work in the "Ear jig settings calculations" and "Prism jig settings calculations" sheets to work.</t>
  </si>
  <si>
    <t>The name for the mass, ear, jig has to correspond exactly with the name in the calculation sheets otherwise the "lookup" function will not work either.</t>
  </si>
  <si>
    <t>Check that the values for Dscrew and Dslider are not wildly off from the expected value: within +/- 0.3 mm or so.</t>
  </si>
  <si>
    <t>Troubleshoot</t>
  </si>
  <si>
    <t>Please contact Marielle van Veggel if you have problems: m.veggel@physics.gla.ac.uk</t>
  </si>
  <si>
    <t>Weight of mass [kg]</t>
  </si>
  <si>
    <t>From flexure length determined by Angus Bell T050213</t>
  </si>
  <si>
    <t>ERM01</t>
  </si>
  <si>
    <t>ERM02</t>
  </si>
  <si>
    <t>ERM03</t>
  </si>
  <si>
    <t>ERM04</t>
  </si>
  <si>
    <t>ERM05</t>
  </si>
  <si>
    <t>ERM06</t>
  </si>
  <si>
    <t>ERM07</t>
  </si>
  <si>
    <t>ERM08</t>
  </si>
  <si>
    <t>C1001320</t>
  </si>
  <si>
    <t>C1001321</t>
  </si>
  <si>
    <t>C1001318</t>
  </si>
  <si>
    <t>C1001319</t>
  </si>
  <si>
    <t>C1001322</t>
  </si>
  <si>
    <t>C1001323</t>
  </si>
  <si>
    <t>C1001324</t>
  </si>
  <si>
    <t>C1001325</t>
  </si>
  <si>
    <t>Mean thickness mass [mm]</t>
  </si>
  <si>
    <t>Q1000009</t>
  </si>
  <si>
    <t>ARM</t>
  </si>
  <si>
    <t>180ARM</t>
  </si>
  <si>
    <t>TCP01</t>
  </si>
  <si>
    <t>TCP02</t>
  </si>
  <si>
    <t>TCP03</t>
  </si>
  <si>
    <t>TCP04</t>
  </si>
  <si>
    <t>TCP05</t>
  </si>
  <si>
    <t>TCP06</t>
  </si>
  <si>
    <t>TCP07</t>
  </si>
  <si>
    <t>TCP08</t>
  </si>
  <si>
    <t>nominal</t>
  </si>
  <si>
    <t>ERM nominal</t>
  </si>
  <si>
    <t>TCP nominal</t>
  </si>
  <si>
    <t>The data in this table should be acurate within +/- 0.1 mm for each jig available at the site of bonding.</t>
  </si>
  <si>
    <t>See picture below for the meaning of the values to be measured.</t>
  </si>
  <si>
    <t>to spec.</t>
  </si>
  <si>
    <t>If bonding on the ARM side</t>
  </si>
  <si>
    <t>If bonding on 180 degrees from ARM</t>
  </si>
  <si>
    <t>Red</t>
  </si>
  <si>
    <t>Nominal value: not actual measurements. These values need to be replaced before bonding with the actually measured value.</t>
  </si>
  <si>
    <t>Romer</t>
  </si>
  <si>
    <t>TCP09_180ARM</t>
  </si>
  <si>
    <t>TCP09_0ARM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</si>
</sst>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1" fillId="39" borderId="10" xfId="0" applyFont="1" applyFill="1" applyBorder="1" applyAlignment="1">
      <alignment/>
    </xf>
    <xf numFmtId="0" fontId="4" fillId="39" borderId="10" xfId="0" applyFont="1" applyFill="1" applyBorder="1" applyAlignment="1">
      <alignment horizontal="justify" vertical="top" wrapText="1"/>
    </xf>
    <xf numFmtId="0" fontId="1" fillId="36" borderId="10" xfId="0" applyFont="1" applyFill="1" applyBorder="1" applyAlignment="1">
      <alignment wrapText="1"/>
    </xf>
    <xf numFmtId="0" fontId="1" fillId="39" borderId="10" xfId="0" applyFont="1" applyFill="1" applyBorder="1" applyAlignment="1">
      <alignment wrapText="1"/>
    </xf>
    <xf numFmtId="0" fontId="4" fillId="39" borderId="10" xfId="0" applyFont="1" applyFill="1" applyBorder="1" applyAlignment="1">
      <alignment/>
    </xf>
    <xf numFmtId="0" fontId="1" fillId="36" borderId="11" xfId="0" applyFont="1" applyFill="1" applyBorder="1" applyAlignment="1">
      <alignment wrapText="1"/>
    </xf>
    <xf numFmtId="0" fontId="1" fillId="36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9" borderId="10" xfId="0" applyFill="1" applyBorder="1" applyAlignment="1" applyProtection="1">
      <alignment/>
      <protection locked="0"/>
    </xf>
    <xf numFmtId="0" fontId="0" fillId="39" borderId="10" xfId="0" applyFont="1" applyFill="1" applyBorder="1" applyAlignment="1" applyProtection="1">
      <alignment horizontal="justify" vertical="top" wrapText="1"/>
      <protection locked="0"/>
    </xf>
    <xf numFmtId="0" fontId="3" fillId="39" borderId="10" xfId="0" applyFont="1" applyFill="1" applyBorder="1" applyAlignment="1" applyProtection="1">
      <alignment horizontal="justify" vertical="top" wrapText="1"/>
      <protection locked="0"/>
    </xf>
    <xf numFmtId="0" fontId="0" fillId="0" borderId="0" xfId="0" applyFill="1" applyBorder="1" applyAlignment="1">
      <alignment/>
    </xf>
    <xf numFmtId="0" fontId="0" fillId="36" borderId="10" xfId="0" applyFill="1" applyBorder="1" applyAlignment="1" applyProtection="1">
      <alignment/>
      <protection locked="0"/>
    </xf>
    <xf numFmtId="0" fontId="9" fillId="36" borderId="10" xfId="53" applyFill="1" applyBorder="1" applyAlignment="1" applyProtection="1">
      <alignment/>
      <protection locked="0"/>
    </xf>
    <xf numFmtId="177" fontId="0" fillId="36" borderId="10" xfId="0" applyNumberFormat="1" applyFill="1" applyBorder="1" applyAlignment="1" applyProtection="1">
      <alignment/>
      <protection locked="0"/>
    </xf>
    <xf numFmtId="2" fontId="0" fillId="36" borderId="10" xfId="0" applyNumberFormat="1" applyFill="1" applyBorder="1" applyAlignment="1" applyProtection="1">
      <alignment/>
      <protection locked="0"/>
    </xf>
    <xf numFmtId="2" fontId="0" fillId="35" borderId="10" xfId="0" applyNumberForma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40" borderId="10" xfId="0" applyNumberFormat="1" applyFill="1" applyBorder="1" applyAlignment="1" applyProtection="1">
      <alignment/>
      <protection locked="0"/>
    </xf>
    <xf numFmtId="0" fontId="0" fillId="40" borderId="10" xfId="0" applyFill="1" applyBorder="1" applyAlignment="1" applyProtection="1">
      <alignment/>
      <protection locked="0"/>
    </xf>
    <xf numFmtId="1" fontId="0" fillId="36" borderId="10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" fontId="0" fillId="35" borderId="10" xfId="0" applyNumberFormat="1" applyFill="1" applyBorder="1" applyAlignment="1" applyProtection="1">
      <alignment/>
      <protection locked="0"/>
    </xf>
    <xf numFmtId="2" fontId="0" fillId="35" borderId="10" xfId="0" applyNumberForma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152400</xdr:rowOff>
    </xdr:from>
    <xdr:to>
      <xdr:col>12</xdr:col>
      <xdr:colOff>257175</xdr:colOff>
      <xdr:row>39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10311" t="28962" r="6640" b="13211"/>
        <a:stretch>
          <a:fillRect/>
        </a:stretch>
      </xdr:blipFill>
      <xdr:spPr>
        <a:xfrm>
          <a:off x="0" y="2314575"/>
          <a:ext cx="8134350" cy="435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419100</xdr:colOff>
      <xdr:row>23</xdr:row>
      <xdr:rowOff>133350</xdr:rowOff>
    </xdr:from>
    <xdr:to>
      <xdr:col>4</xdr:col>
      <xdr:colOff>514350</xdr:colOff>
      <xdr:row>23</xdr:row>
      <xdr:rowOff>133350</xdr:rowOff>
    </xdr:to>
    <xdr:sp>
      <xdr:nvSpPr>
        <xdr:cNvPr id="2" name="Line 4"/>
        <xdr:cNvSpPr>
          <a:spLocks/>
        </xdr:cNvSpPr>
      </xdr:nvSpPr>
      <xdr:spPr>
        <a:xfrm flipH="1">
          <a:off x="2724150" y="4076700"/>
          <a:ext cx="6286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30</xdr:row>
      <xdr:rowOff>133350</xdr:rowOff>
    </xdr:from>
    <xdr:to>
      <xdr:col>4</xdr:col>
      <xdr:colOff>209550</xdr:colOff>
      <xdr:row>30</xdr:row>
      <xdr:rowOff>133350</xdr:rowOff>
    </xdr:to>
    <xdr:sp>
      <xdr:nvSpPr>
        <xdr:cNvPr id="3" name="Line 5"/>
        <xdr:cNvSpPr>
          <a:spLocks/>
        </xdr:cNvSpPr>
      </xdr:nvSpPr>
      <xdr:spPr>
        <a:xfrm flipH="1">
          <a:off x="2543175" y="5210175"/>
          <a:ext cx="5048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23</xdr:row>
      <xdr:rowOff>133350</xdr:rowOff>
    </xdr:from>
    <xdr:to>
      <xdr:col>4</xdr:col>
      <xdr:colOff>38100</xdr:colOff>
      <xdr:row>30</xdr:row>
      <xdr:rowOff>123825</xdr:rowOff>
    </xdr:to>
    <xdr:sp>
      <xdr:nvSpPr>
        <xdr:cNvPr id="4" name="Line 6"/>
        <xdr:cNvSpPr>
          <a:spLocks/>
        </xdr:cNvSpPr>
      </xdr:nvSpPr>
      <xdr:spPr>
        <a:xfrm>
          <a:off x="2876550" y="4076700"/>
          <a:ext cx="0" cy="1123950"/>
        </a:xfrm>
        <a:prstGeom prst="line">
          <a:avLst/>
        </a:prstGeom>
        <a:noFill/>
        <a:ln w="1905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32</xdr:row>
      <xdr:rowOff>66675</xdr:rowOff>
    </xdr:from>
    <xdr:to>
      <xdr:col>4</xdr:col>
      <xdr:colOff>28575</xdr:colOff>
      <xdr:row>34</xdr:row>
      <xdr:rowOff>76200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2552700" y="5467350"/>
          <a:ext cx="3143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pin</a:t>
          </a:r>
        </a:p>
      </xdr:txBody>
    </xdr:sp>
    <xdr:clientData/>
  </xdr:twoCellAnchor>
  <xdr:twoCellAnchor>
    <xdr:from>
      <xdr:col>4</xdr:col>
      <xdr:colOff>38100</xdr:colOff>
      <xdr:row>30</xdr:row>
      <xdr:rowOff>114300</xdr:rowOff>
    </xdr:from>
    <xdr:to>
      <xdr:col>4</xdr:col>
      <xdr:colOff>38100</xdr:colOff>
      <xdr:row>34</xdr:row>
      <xdr:rowOff>47625</xdr:rowOff>
    </xdr:to>
    <xdr:sp>
      <xdr:nvSpPr>
        <xdr:cNvPr id="6" name="Line 8"/>
        <xdr:cNvSpPr>
          <a:spLocks/>
        </xdr:cNvSpPr>
      </xdr:nvSpPr>
      <xdr:spPr>
        <a:xfrm>
          <a:off x="2876550" y="5191125"/>
          <a:ext cx="0" cy="5810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40</xdr:row>
      <xdr:rowOff>76200</xdr:rowOff>
    </xdr:from>
    <xdr:to>
      <xdr:col>12</xdr:col>
      <xdr:colOff>247650</xdr:colOff>
      <xdr:row>57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rcRect l="19219" t="36953" r="4342" b="42890"/>
        <a:stretch>
          <a:fillRect/>
        </a:stretch>
      </xdr:blipFill>
      <xdr:spPr>
        <a:xfrm>
          <a:off x="0" y="6772275"/>
          <a:ext cx="8124825" cy="2790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161925</xdr:colOff>
      <xdr:row>43</xdr:row>
      <xdr:rowOff>0</xdr:rowOff>
    </xdr:from>
    <xdr:to>
      <xdr:col>4</xdr:col>
      <xdr:colOff>161925</xdr:colOff>
      <xdr:row>57</xdr:row>
      <xdr:rowOff>104775</xdr:rowOff>
    </xdr:to>
    <xdr:sp>
      <xdr:nvSpPr>
        <xdr:cNvPr id="8" name="Line 10"/>
        <xdr:cNvSpPr>
          <a:spLocks/>
        </xdr:cNvSpPr>
      </xdr:nvSpPr>
      <xdr:spPr>
        <a:xfrm>
          <a:off x="3000375" y="7181850"/>
          <a:ext cx="0" cy="2371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51</xdr:row>
      <xdr:rowOff>85725</xdr:rowOff>
    </xdr:from>
    <xdr:to>
      <xdr:col>2</xdr:col>
      <xdr:colOff>447675</xdr:colOff>
      <xdr:row>57</xdr:row>
      <xdr:rowOff>114300</xdr:rowOff>
    </xdr:to>
    <xdr:sp>
      <xdr:nvSpPr>
        <xdr:cNvPr id="9" name="Line 11"/>
        <xdr:cNvSpPr>
          <a:spLocks/>
        </xdr:cNvSpPr>
      </xdr:nvSpPr>
      <xdr:spPr>
        <a:xfrm>
          <a:off x="2238375" y="8562975"/>
          <a:ext cx="0" cy="1000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56</xdr:row>
      <xdr:rowOff>28575</xdr:rowOff>
    </xdr:from>
    <xdr:to>
      <xdr:col>4</xdr:col>
      <xdr:colOff>152400</xdr:colOff>
      <xdr:row>56</xdr:row>
      <xdr:rowOff>28575</xdr:rowOff>
    </xdr:to>
    <xdr:sp>
      <xdr:nvSpPr>
        <xdr:cNvPr id="10" name="Line 12"/>
        <xdr:cNvSpPr>
          <a:spLocks/>
        </xdr:cNvSpPr>
      </xdr:nvSpPr>
      <xdr:spPr>
        <a:xfrm>
          <a:off x="2238375" y="9315450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56</xdr:row>
      <xdr:rowOff>28575</xdr:rowOff>
    </xdr:from>
    <xdr:to>
      <xdr:col>8</xdr:col>
      <xdr:colOff>533400</xdr:colOff>
      <xdr:row>56</xdr:row>
      <xdr:rowOff>28575</xdr:rowOff>
    </xdr:to>
    <xdr:sp>
      <xdr:nvSpPr>
        <xdr:cNvPr id="11" name="Line 13"/>
        <xdr:cNvSpPr>
          <a:spLocks/>
        </xdr:cNvSpPr>
      </xdr:nvSpPr>
      <xdr:spPr>
        <a:xfrm>
          <a:off x="2990850" y="9315450"/>
          <a:ext cx="2981325" cy="0"/>
        </a:xfrm>
        <a:prstGeom prst="line">
          <a:avLst/>
        </a:prstGeom>
        <a:noFill/>
        <a:ln w="1905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55</xdr:row>
      <xdr:rowOff>47625</xdr:rowOff>
    </xdr:from>
    <xdr:to>
      <xdr:col>3</xdr:col>
      <xdr:colOff>466725</xdr:colOff>
      <xdr:row>57</xdr:row>
      <xdr:rowOff>9525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2466975" y="9172575"/>
          <a:ext cx="304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j1</a:t>
          </a:r>
        </a:p>
      </xdr:txBody>
    </xdr:sp>
    <xdr:clientData/>
  </xdr:twoCellAnchor>
  <xdr:twoCellAnchor>
    <xdr:from>
      <xdr:col>8</xdr:col>
      <xdr:colOff>542925</xdr:colOff>
      <xdr:row>51</xdr:row>
      <xdr:rowOff>85725</xdr:rowOff>
    </xdr:from>
    <xdr:to>
      <xdr:col>8</xdr:col>
      <xdr:colOff>542925</xdr:colOff>
      <xdr:row>57</xdr:row>
      <xdr:rowOff>114300</xdr:rowOff>
    </xdr:to>
    <xdr:sp>
      <xdr:nvSpPr>
        <xdr:cNvPr id="13" name="Line 15"/>
        <xdr:cNvSpPr>
          <a:spLocks/>
        </xdr:cNvSpPr>
      </xdr:nvSpPr>
      <xdr:spPr>
        <a:xfrm>
          <a:off x="5981700" y="8562975"/>
          <a:ext cx="0" cy="1000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55</xdr:row>
      <xdr:rowOff>66675</xdr:rowOff>
    </xdr:from>
    <xdr:to>
      <xdr:col>6</xdr:col>
      <xdr:colOff>371475</xdr:colOff>
      <xdr:row>57</xdr:row>
      <xdr:rowOff>28575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4286250" y="9191625"/>
          <a:ext cx="304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12</xdr:col>
      <xdr:colOff>590550</xdr:colOff>
      <xdr:row>33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0311" t="28962" r="6640" b="13211"/>
        <a:stretch>
          <a:fillRect/>
        </a:stretch>
      </xdr:blipFill>
      <xdr:spPr>
        <a:xfrm>
          <a:off x="0" y="1343025"/>
          <a:ext cx="8134350" cy="435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95250</xdr:colOff>
      <xdr:row>17</xdr:row>
      <xdr:rowOff>142875</xdr:rowOff>
    </xdr:from>
    <xdr:to>
      <xdr:col>5</xdr:col>
      <xdr:colOff>180975</xdr:colOff>
      <xdr:row>17</xdr:row>
      <xdr:rowOff>142875</xdr:rowOff>
    </xdr:to>
    <xdr:sp>
      <xdr:nvSpPr>
        <xdr:cNvPr id="2" name="Line 3"/>
        <xdr:cNvSpPr>
          <a:spLocks/>
        </xdr:cNvSpPr>
      </xdr:nvSpPr>
      <xdr:spPr>
        <a:xfrm flipH="1">
          <a:off x="2762250" y="3105150"/>
          <a:ext cx="6953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20</xdr:row>
      <xdr:rowOff>95250</xdr:rowOff>
    </xdr:from>
    <xdr:to>
      <xdr:col>5</xdr:col>
      <xdr:colOff>180975</xdr:colOff>
      <xdr:row>20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2762250" y="3543300"/>
          <a:ext cx="6953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17</xdr:row>
      <xdr:rowOff>133350</xdr:rowOff>
    </xdr:from>
    <xdr:to>
      <xdr:col>4</xdr:col>
      <xdr:colOff>200025</xdr:colOff>
      <xdr:row>20</xdr:row>
      <xdr:rowOff>95250</xdr:rowOff>
    </xdr:to>
    <xdr:sp>
      <xdr:nvSpPr>
        <xdr:cNvPr id="4" name="Line 5"/>
        <xdr:cNvSpPr>
          <a:spLocks/>
        </xdr:cNvSpPr>
      </xdr:nvSpPr>
      <xdr:spPr>
        <a:xfrm>
          <a:off x="2867025" y="3095625"/>
          <a:ext cx="0" cy="447675"/>
        </a:xfrm>
        <a:prstGeom prst="line">
          <a:avLst/>
        </a:prstGeom>
        <a:noFill/>
        <a:ln w="1905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15</xdr:row>
      <xdr:rowOff>0</xdr:rowOff>
    </xdr:from>
    <xdr:to>
      <xdr:col>4</xdr:col>
      <xdr:colOff>200025</xdr:colOff>
      <xdr:row>18</xdr:row>
      <xdr:rowOff>57150</xdr:rowOff>
    </xdr:to>
    <xdr:sp>
      <xdr:nvSpPr>
        <xdr:cNvPr id="5" name="Line 6"/>
        <xdr:cNvSpPr>
          <a:spLocks/>
        </xdr:cNvSpPr>
      </xdr:nvSpPr>
      <xdr:spPr>
        <a:xfrm flipV="1">
          <a:off x="2867025" y="2638425"/>
          <a:ext cx="0" cy="542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95250</xdr:rowOff>
    </xdr:from>
    <xdr:to>
      <xdr:col>4</xdr:col>
      <xdr:colOff>514350</xdr:colOff>
      <xdr:row>15</xdr:row>
      <xdr:rowOff>104775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867025" y="2409825"/>
          <a:ext cx="3143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</a:t>
          </a:r>
        </a:p>
      </xdr:txBody>
    </xdr:sp>
    <xdr:clientData/>
  </xdr:twoCellAnchor>
  <xdr:twoCellAnchor>
    <xdr:from>
      <xdr:col>4</xdr:col>
      <xdr:colOff>428625</xdr:colOff>
      <xdr:row>20</xdr:row>
      <xdr:rowOff>133350</xdr:rowOff>
    </xdr:from>
    <xdr:to>
      <xdr:col>4</xdr:col>
      <xdr:colOff>428625</xdr:colOff>
      <xdr:row>30</xdr:row>
      <xdr:rowOff>0</xdr:rowOff>
    </xdr:to>
    <xdr:sp>
      <xdr:nvSpPr>
        <xdr:cNvPr id="7" name="Line 8"/>
        <xdr:cNvSpPr>
          <a:spLocks/>
        </xdr:cNvSpPr>
      </xdr:nvSpPr>
      <xdr:spPr>
        <a:xfrm>
          <a:off x="3095625" y="3581400"/>
          <a:ext cx="0" cy="14859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20</xdr:row>
      <xdr:rowOff>133350</xdr:rowOff>
    </xdr:from>
    <xdr:to>
      <xdr:col>4</xdr:col>
      <xdr:colOff>561975</xdr:colOff>
      <xdr:row>30</xdr:row>
      <xdr:rowOff>0</xdr:rowOff>
    </xdr:to>
    <xdr:sp>
      <xdr:nvSpPr>
        <xdr:cNvPr id="8" name="Line 9"/>
        <xdr:cNvSpPr>
          <a:spLocks/>
        </xdr:cNvSpPr>
      </xdr:nvSpPr>
      <xdr:spPr>
        <a:xfrm>
          <a:off x="3228975" y="3581400"/>
          <a:ext cx="0" cy="14859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28</xdr:row>
      <xdr:rowOff>142875</xdr:rowOff>
    </xdr:from>
    <xdr:to>
      <xdr:col>4</xdr:col>
      <xdr:colOff>419100</xdr:colOff>
      <xdr:row>28</xdr:row>
      <xdr:rowOff>142875</xdr:rowOff>
    </xdr:to>
    <xdr:sp>
      <xdr:nvSpPr>
        <xdr:cNvPr id="9" name="Line 10"/>
        <xdr:cNvSpPr>
          <a:spLocks/>
        </xdr:cNvSpPr>
      </xdr:nvSpPr>
      <xdr:spPr>
        <a:xfrm>
          <a:off x="2514600" y="4886325"/>
          <a:ext cx="571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28</xdr:row>
      <xdr:rowOff>142875</xdr:rowOff>
    </xdr:from>
    <xdr:to>
      <xdr:col>4</xdr:col>
      <xdr:colOff>561975</xdr:colOff>
      <xdr:row>28</xdr:row>
      <xdr:rowOff>142875</xdr:rowOff>
    </xdr:to>
    <xdr:sp>
      <xdr:nvSpPr>
        <xdr:cNvPr id="10" name="Line 11"/>
        <xdr:cNvSpPr>
          <a:spLocks/>
        </xdr:cNvSpPr>
      </xdr:nvSpPr>
      <xdr:spPr>
        <a:xfrm>
          <a:off x="3000375" y="4886325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28</xdr:row>
      <xdr:rowOff>142875</xdr:rowOff>
    </xdr:from>
    <xdr:to>
      <xdr:col>5</xdr:col>
      <xdr:colOff>523875</xdr:colOff>
      <xdr:row>28</xdr:row>
      <xdr:rowOff>142875</xdr:rowOff>
    </xdr:to>
    <xdr:sp>
      <xdr:nvSpPr>
        <xdr:cNvPr id="11" name="Line 12"/>
        <xdr:cNvSpPr>
          <a:spLocks/>
        </xdr:cNvSpPr>
      </xdr:nvSpPr>
      <xdr:spPr>
        <a:xfrm flipH="1">
          <a:off x="3228975" y="4886325"/>
          <a:ext cx="571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142875</xdr:rowOff>
    </xdr:from>
    <xdr:to>
      <xdr:col>4</xdr:col>
      <xdr:colOff>171450</xdr:colOff>
      <xdr:row>30</xdr:row>
      <xdr:rowOff>152400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2524125" y="4886325"/>
          <a:ext cx="3143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dcc.ligo.org/cgi-bin/private/DocDB/ShowDocument?docid=14105" TargetMode="External" /><Relationship Id="rId2" Type="http://schemas.openxmlformats.org/officeDocument/2006/relationships/hyperlink" Target="https://dcc.ligo.org/cgi-bin/private/DocDB/ShowDocument?docid=14106" TargetMode="External" /><Relationship Id="rId3" Type="http://schemas.openxmlformats.org/officeDocument/2006/relationships/hyperlink" Target="https://dcc.ligo.org/cgi-bin/private/DocDB/ShowDocument?docid=14103" TargetMode="External" /><Relationship Id="rId4" Type="http://schemas.openxmlformats.org/officeDocument/2006/relationships/hyperlink" Target="https://dcc.ligo.org/cgi-bin/private/DocDB/ShowDocument?docid=14104" TargetMode="External" /><Relationship Id="rId5" Type="http://schemas.openxmlformats.org/officeDocument/2006/relationships/hyperlink" Target="https://dcc.ligo.org/cgi-bin/private/DocDB/ShowDocument?docid=14107" TargetMode="External" /><Relationship Id="rId6" Type="http://schemas.openxmlformats.org/officeDocument/2006/relationships/hyperlink" Target="https://dcc.ligo.org/cgi-bin/private/DocDB/ShowDocument?docid=14108" TargetMode="External" /><Relationship Id="rId7" Type="http://schemas.openxmlformats.org/officeDocument/2006/relationships/hyperlink" Target="https://dcc.ligo.org/cgi-bin/private/DocDB/ShowDocument?docid=14109" TargetMode="External" /><Relationship Id="rId8" Type="http://schemas.openxmlformats.org/officeDocument/2006/relationships/hyperlink" Target="https://dcc.ligo.org/cgi-bin/private/DocDB/ShowDocument?docid=14110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cc.ligo.org/cgi-bin/private/DocDB/ShowDocument?docid=12598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B10" sqref="B10"/>
    </sheetView>
  </sheetViews>
  <sheetFormatPr defaultColWidth="9.140625" defaultRowHeight="12.75"/>
  <sheetData>
    <row r="1" ht="18">
      <c r="A1" s="6" t="s">
        <v>17</v>
      </c>
    </row>
    <row r="3" ht="15.75">
      <c r="A3" s="7" t="s">
        <v>18</v>
      </c>
    </row>
    <row r="4" spans="1:2" ht="21" customHeight="1">
      <c r="A4" s="8"/>
      <c r="B4" t="s">
        <v>19</v>
      </c>
    </row>
    <row r="5" spans="1:2" ht="20.25" customHeight="1">
      <c r="A5" s="9"/>
      <c r="B5" t="s">
        <v>20</v>
      </c>
    </row>
    <row r="6" spans="1:2" ht="19.5" customHeight="1">
      <c r="A6" s="10"/>
      <c r="B6" t="s">
        <v>21</v>
      </c>
    </row>
    <row r="7" spans="1:2" ht="21.75" customHeight="1">
      <c r="A7" s="11"/>
      <c r="B7" t="s">
        <v>22</v>
      </c>
    </row>
    <row r="8" spans="1:2" ht="21" customHeight="1">
      <c r="A8" s="16"/>
      <c r="B8" t="s">
        <v>24</v>
      </c>
    </row>
    <row r="9" spans="1:2" ht="21" customHeight="1">
      <c r="A9" s="17"/>
      <c r="B9" t="s">
        <v>59</v>
      </c>
    </row>
    <row r="10" spans="1:2" ht="21" customHeight="1">
      <c r="A10" s="18"/>
      <c r="B10" t="s">
        <v>32</v>
      </c>
    </row>
    <row r="11" ht="12.75">
      <c r="A11" s="26"/>
    </row>
    <row r="12" ht="15.75">
      <c r="A12" s="27" t="s">
        <v>40</v>
      </c>
    </row>
    <row r="13" spans="1:2" ht="12.75">
      <c r="A13" s="26" t="s">
        <v>41</v>
      </c>
      <c r="B13" t="s">
        <v>42</v>
      </c>
    </row>
    <row r="16" ht="15.75">
      <c r="A16" s="7" t="s">
        <v>43</v>
      </c>
    </row>
    <row r="17" spans="1:2" ht="12.75">
      <c r="A17">
        <v>1</v>
      </c>
      <c r="B17" t="s">
        <v>44</v>
      </c>
    </row>
    <row r="18" spans="1:2" ht="12.75">
      <c r="A18">
        <v>2</v>
      </c>
      <c r="B18" t="s">
        <v>37</v>
      </c>
    </row>
    <row r="19" spans="1:2" ht="12.75">
      <c r="A19">
        <v>3</v>
      </c>
      <c r="B19" t="s">
        <v>45</v>
      </c>
    </row>
    <row r="20" spans="1:2" ht="12.75">
      <c r="A20">
        <v>4</v>
      </c>
      <c r="B20" t="s">
        <v>38</v>
      </c>
    </row>
    <row r="21" spans="1:2" ht="12.75">
      <c r="A21">
        <v>5</v>
      </c>
      <c r="B21" t="s">
        <v>46</v>
      </c>
    </row>
    <row r="22" spans="1:2" ht="12.75">
      <c r="A22">
        <v>6</v>
      </c>
      <c r="B22" t="s">
        <v>47</v>
      </c>
    </row>
    <row r="23" spans="1:2" ht="12.75">
      <c r="A23">
        <v>7</v>
      </c>
      <c r="B23" t="s">
        <v>39</v>
      </c>
    </row>
    <row r="24" spans="1:2" ht="12.75">
      <c r="A24">
        <v>8</v>
      </c>
      <c r="B24" t="s">
        <v>55</v>
      </c>
    </row>
    <row r="26" ht="15.75">
      <c r="A26" s="7" t="s">
        <v>48</v>
      </c>
    </row>
    <row r="27" ht="12.75">
      <c r="A27" t="s">
        <v>49</v>
      </c>
    </row>
    <row r="28" spans="1:2" ht="12.75">
      <c r="A28">
        <v>1</v>
      </c>
      <c r="B28" t="s">
        <v>50</v>
      </c>
    </row>
    <row r="29" spans="1:2" ht="12.75">
      <c r="A29">
        <v>2</v>
      </c>
      <c r="B29" t="s">
        <v>51</v>
      </c>
    </row>
    <row r="30" spans="1:2" ht="12.75">
      <c r="A30">
        <v>3</v>
      </c>
      <c r="B30" t="s">
        <v>52</v>
      </c>
    </row>
    <row r="32" ht="12.75">
      <c r="A32" t="s">
        <v>53</v>
      </c>
    </row>
    <row r="33" ht="12.75">
      <c r="A33" t="s">
        <v>54</v>
      </c>
    </row>
    <row r="35" ht="15.75">
      <c r="A35" s="7" t="s">
        <v>56</v>
      </c>
    </row>
    <row r="36" ht="12.75">
      <c r="A36" t="s">
        <v>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16.140625" style="0" customWidth="1"/>
    <col min="2" max="2" width="8.7109375" style="0" customWidth="1"/>
    <col min="4" max="4" width="14.28125" style="0" customWidth="1"/>
    <col min="7" max="7" width="7.8515625" style="0" customWidth="1"/>
  </cols>
  <sheetData>
    <row r="1" ht="15.75">
      <c r="A1" s="7" t="s">
        <v>23</v>
      </c>
    </row>
    <row r="2" spans="1:9" ht="47.25">
      <c r="A2" s="15" t="s">
        <v>0</v>
      </c>
      <c r="B2" s="15" t="s">
        <v>5</v>
      </c>
      <c r="C2" s="15" t="s">
        <v>11</v>
      </c>
      <c r="D2" s="15" t="s">
        <v>8</v>
      </c>
      <c r="E2" s="5" t="s">
        <v>13</v>
      </c>
      <c r="F2" s="14" t="s">
        <v>6</v>
      </c>
      <c r="G2" s="12" t="s">
        <v>16</v>
      </c>
      <c r="H2" s="12" t="s">
        <v>7</v>
      </c>
      <c r="I2" s="12" t="s">
        <v>10</v>
      </c>
    </row>
    <row r="3" spans="1:9" ht="12.75">
      <c r="A3" s="29" t="s">
        <v>60</v>
      </c>
      <c r="B3" s="29" t="s">
        <v>78</v>
      </c>
      <c r="C3" s="45" t="s">
        <v>93</v>
      </c>
      <c r="D3" s="29" t="s">
        <v>89</v>
      </c>
      <c r="E3" s="29" t="s">
        <v>88</v>
      </c>
      <c r="F3" s="13" t="str">
        <f>IF(B3="ARM","left",IF(B3="180ARM","right","??"))</f>
        <v>left</v>
      </c>
      <c r="G3" s="13">
        <v>0</v>
      </c>
      <c r="H3" s="13">
        <f>IF(F3="left",LOOKUP(D3,Jigs!A:A,Jigs!C:C)+LOOKUP(E3,'Prism holder measurements'!A:A,'Prism holder measurements'!B:B)+LOOKUP(C4,'Prism measurements'!A:A,'Prism measurements'!E:E)-LOOKUP(A3,'Mass measurements'!A:A,'Mass measurements'!C:C)/2,IF(F3="right",LOOKUP(D3,Jigs!A:A,Jigs!D:D)-LOOKUP(E3,'Prism holder measurements'!A:A,'Prism holder measurements'!B:B)-LOOKUP(C4,'Prism measurements'!A:A,'Prism measurements'!E:E)-LOOKUP(A3,'Mass measurements'!A:A,'Mass measurements'!C:C)/2,"??"))</f>
        <v>2.9200000000000017</v>
      </c>
      <c r="I3" s="13">
        <f>LOOKUP(D3,Jigs!A:A,Jigs!B:B)-LOOKUP(E3,'Prism holder measurements'!A:A,'Prism holder measurements'!C:C)-G3</f>
        <v>20</v>
      </c>
    </row>
    <row r="4" spans="1:9" ht="12.75">
      <c r="A4" s="29" t="s">
        <v>60</v>
      </c>
      <c r="B4" s="29" t="s">
        <v>79</v>
      </c>
      <c r="C4" s="29" t="s">
        <v>93</v>
      </c>
      <c r="D4" s="29" t="s">
        <v>89</v>
      </c>
      <c r="E4" s="29" t="s">
        <v>88</v>
      </c>
      <c r="F4" s="13" t="str">
        <f aca="true" t="shared" si="0" ref="F4:F34">IF(B4="ARM","left",IF(B4="180ARM","right","??"))</f>
        <v>right</v>
      </c>
      <c r="G4" s="13">
        <v>0</v>
      </c>
      <c r="H4" s="13">
        <f>IF(F4="left",LOOKUP(D4,Jigs!A:A,Jigs!C:C)+LOOKUP(E4,'Prism holder measurements'!A:A,'Prism holder measurements'!B:B)+LOOKUP(C5,'Prism measurements'!A:A,'Prism measurements'!E:E)-LOOKUP(A4,'Mass measurements'!A:A,'Mass measurements'!C:C)/2,IF(F4="right",LOOKUP(D4,Jigs!A:A,Jigs!D:D)-LOOKUP(E4,'Prism holder measurements'!A:A,'Prism holder measurements'!B:B)-LOOKUP(C5,'Prism measurements'!A:A,'Prism measurements'!E:E)-LOOKUP(A4,'Mass measurements'!A:A,'Mass measurements'!C:C)/2,"??"))</f>
        <v>2.9200000000000017</v>
      </c>
      <c r="I4" s="13">
        <f>LOOKUP(D4,Jigs!A:A,Jigs!B:B)-LOOKUP(E4,'Prism holder measurements'!A:A,'Prism holder measurements'!C:C)-G4</f>
        <v>20</v>
      </c>
    </row>
    <row r="5" spans="1:9" ht="12.75">
      <c r="A5" s="29" t="s">
        <v>61</v>
      </c>
      <c r="B5" s="29" t="s">
        <v>78</v>
      </c>
      <c r="C5" s="29" t="s">
        <v>93</v>
      </c>
      <c r="D5" s="29" t="s">
        <v>89</v>
      </c>
      <c r="E5" s="29" t="s">
        <v>88</v>
      </c>
      <c r="F5" s="13" t="str">
        <f t="shared" si="0"/>
        <v>left</v>
      </c>
      <c r="G5" s="13">
        <v>0</v>
      </c>
      <c r="H5" s="13">
        <f>IF(F5="left",LOOKUP(D5,Jigs!A:A,Jigs!C:C)+LOOKUP(E5,'Prism holder measurements'!A:A,'Prism holder measurements'!B:B)+LOOKUP(C6,'Prism measurements'!A:A,'Prism measurements'!E:E)-LOOKUP(A5,'Mass measurements'!A:A,'Mass measurements'!C:C)/2,IF(F5="right",LOOKUP(D5,Jigs!A:A,Jigs!D:D)-LOOKUP(E5,'Prism holder measurements'!A:A,'Prism holder measurements'!B:B)-LOOKUP(C6,'Prism measurements'!A:A,'Prism measurements'!E:E)-LOOKUP(A5,'Mass measurements'!A:A,'Mass measurements'!C:C)/2,"??"))</f>
        <v>3</v>
      </c>
      <c r="I5" s="13">
        <f>LOOKUP(D5,Jigs!A:A,Jigs!B:B)-LOOKUP(E5,'Prism holder measurements'!A:A,'Prism holder measurements'!C:C)-G5</f>
        <v>20</v>
      </c>
    </row>
    <row r="6" spans="1:9" ht="12.75">
      <c r="A6" s="29" t="s">
        <v>61</v>
      </c>
      <c r="B6" s="29" t="s">
        <v>79</v>
      </c>
      <c r="C6" s="29" t="s">
        <v>93</v>
      </c>
      <c r="D6" s="29" t="s">
        <v>89</v>
      </c>
      <c r="E6" s="29" t="s">
        <v>88</v>
      </c>
      <c r="F6" s="13" t="str">
        <f t="shared" si="0"/>
        <v>right</v>
      </c>
      <c r="G6" s="13">
        <v>0</v>
      </c>
      <c r="H6" s="13">
        <f>IF(F6="left",LOOKUP(D6,Jigs!A:A,Jigs!C:C)+LOOKUP(E6,'Prism holder measurements'!A:A,'Prism holder measurements'!B:B)+LOOKUP(C7,'Prism measurements'!A:A,'Prism measurements'!E:E)-LOOKUP(A6,'Mass measurements'!A:A,'Mass measurements'!C:C)/2,IF(F6="right",LOOKUP(D6,Jigs!A:A,Jigs!D:D)-LOOKUP(E6,'Prism holder measurements'!A:A,'Prism holder measurements'!B:B)-LOOKUP(C7,'Prism measurements'!A:A,'Prism measurements'!E:E)-LOOKUP(A6,'Mass measurements'!A:A,'Mass measurements'!C:C)/2,"??"))</f>
        <v>3</v>
      </c>
      <c r="I6" s="13">
        <f>LOOKUP(D6,Jigs!A:A,Jigs!B:B)-LOOKUP(E6,'Prism holder measurements'!A:A,'Prism holder measurements'!C:C)-G6</f>
        <v>20</v>
      </c>
    </row>
    <row r="7" spans="1:9" ht="12.75">
      <c r="A7" s="29" t="s">
        <v>62</v>
      </c>
      <c r="B7" s="29" t="s">
        <v>78</v>
      </c>
      <c r="C7" s="29" t="s">
        <v>93</v>
      </c>
      <c r="D7" s="29" t="s">
        <v>89</v>
      </c>
      <c r="E7" s="29" t="s">
        <v>88</v>
      </c>
      <c r="F7" s="13" t="str">
        <f t="shared" si="0"/>
        <v>left</v>
      </c>
      <c r="G7" s="13">
        <v>0</v>
      </c>
      <c r="H7" s="38">
        <f>IF(F7="left",LOOKUP(D7,Jigs!A:A,Jigs!C:C)+LOOKUP(E7,'Prism holder measurements'!A:A,'Prism holder measurements'!B:B)+LOOKUP(C8,'Prism measurements'!A:A,'Prism measurements'!E:E)-LOOKUP(A7,'Mass measurements'!A:A,'Mass measurements'!C:C)/2,IF(F7="right",LOOKUP(D7,Jigs!A:A,Jigs!D:D)-LOOKUP(E7,'Prism holder measurements'!A:A,'Prism holder measurements'!B:B)-LOOKUP(C8,'Prism measurements'!A:A,'Prism measurements'!E:E)-LOOKUP(A7,'Mass measurements'!A:A,'Mass measurements'!C:C)/2,"??"))</f>
        <v>2.947500000000005</v>
      </c>
      <c r="I7" s="13">
        <f>LOOKUP(D7,Jigs!A:A,Jigs!B:B)-LOOKUP(E7,'Prism holder measurements'!A:A,'Prism holder measurements'!C:C)-G7</f>
        <v>20</v>
      </c>
    </row>
    <row r="8" spans="1:9" ht="12.75">
      <c r="A8" s="29" t="s">
        <v>62</v>
      </c>
      <c r="B8" s="29" t="s">
        <v>79</v>
      </c>
      <c r="C8" s="29" t="s">
        <v>93</v>
      </c>
      <c r="D8" s="29" t="s">
        <v>89</v>
      </c>
      <c r="E8" s="29" t="s">
        <v>88</v>
      </c>
      <c r="F8" s="13" t="str">
        <f t="shared" si="0"/>
        <v>right</v>
      </c>
      <c r="G8" s="13">
        <v>0</v>
      </c>
      <c r="H8" s="38">
        <f>IF(F8="left",LOOKUP(D8,Jigs!A:A,Jigs!C:C)+LOOKUP(E8,'Prism holder measurements'!A:A,'Prism holder measurements'!B:B)+LOOKUP(C9,'Prism measurements'!A:A,'Prism measurements'!E:E)-LOOKUP(A8,'Mass measurements'!A:A,'Mass measurements'!C:C)/2,IF(F8="right",LOOKUP(D8,Jigs!A:A,Jigs!D:D)-LOOKUP(E8,'Prism holder measurements'!A:A,'Prism holder measurements'!B:B)-LOOKUP(C9,'Prism measurements'!A:A,'Prism measurements'!E:E)-LOOKUP(A8,'Mass measurements'!A:A,'Mass measurements'!C:C)/2,"??"))</f>
        <v>2.947500000000005</v>
      </c>
      <c r="I8" s="13">
        <f>LOOKUP(D8,Jigs!A:A,Jigs!B:B)-LOOKUP(E8,'Prism holder measurements'!A:A,'Prism holder measurements'!C:C)-G8</f>
        <v>20</v>
      </c>
    </row>
    <row r="9" spans="1:9" ht="12.75">
      <c r="A9" s="29" t="s">
        <v>63</v>
      </c>
      <c r="B9" s="29" t="s">
        <v>78</v>
      </c>
      <c r="C9" s="29" t="s">
        <v>93</v>
      </c>
      <c r="D9" s="29" t="s">
        <v>89</v>
      </c>
      <c r="E9" s="29" t="s">
        <v>88</v>
      </c>
      <c r="F9" s="13" t="str">
        <f t="shared" si="0"/>
        <v>left</v>
      </c>
      <c r="G9" s="13">
        <v>0</v>
      </c>
      <c r="H9" s="38">
        <f>IF(F9="left",LOOKUP(D9,Jigs!A:A,Jigs!C:C)+LOOKUP(E9,'Prism holder measurements'!A:A,'Prism holder measurements'!B:B)+LOOKUP(C10,'Prism measurements'!A:A,'Prism measurements'!E:E)-LOOKUP(A9,'Mass measurements'!A:A,'Mass measurements'!C:C)/2,IF(F9="right",LOOKUP(D9,Jigs!A:A,Jigs!D:D)-LOOKUP(E9,'Prism holder measurements'!A:A,'Prism holder measurements'!B:B)-LOOKUP(C10,'Prism measurements'!A:A,'Prism measurements'!E:E)-LOOKUP(A9,'Mass measurements'!A:A,'Mass measurements'!C:C)/2,"??"))</f>
        <v>2.8400000000000034</v>
      </c>
      <c r="I9" s="13">
        <f>LOOKUP(D9,Jigs!A:A,Jigs!B:B)-LOOKUP(E9,'Prism holder measurements'!A:A,'Prism holder measurements'!C:C)-G9</f>
        <v>20</v>
      </c>
    </row>
    <row r="10" spans="1:9" ht="12.75">
      <c r="A10" s="29" t="s">
        <v>63</v>
      </c>
      <c r="B10" s="29" t="s">
        <v>79</v>
      </c>
      <c r="C10" s="29" t="s">
        <v>93</v>
      </c>
      <c r="D10" s="29" t="s">
        <v>89</v>
      </c>
      <c r="E10" s="29" t="s">
        <v>88</v>
      </c>
      <c r="F10" s="13" t="str">
        <f t="shared" si="0"/>
        <v>right</v>
      </c>
      <c r="G10" s="13">
        <v>0</v>
      </c>
      <c r="H10" s="38">
        <f>IF(F10="left",LOOKUP(D10,Jigs!A:A,Jigs!C:C)+LOOKUP(E10,'Prism holder measurements'!A:A,'Prism holder measurements'!B:B)+LOOKUP(C11,'Prism measurements'!A:A,'Prism measurements'!E:E)-LOOKUP(A10,'Mass measurements'!A:A,'Mass measurements'!C:C)/2,IF(F10="right",LOOKUP(D10,Jigs!A:A,Jigs!D:D)-LOOKUP(E10,'Prism holder measurements'!A:A,'Prism holder measurements'!B:B)-LOOKUP(C11,'Prism measurements'!A:A,'Prism measurements'!E:E)-LOOKUP(A10,'Mass measurements'!A:A,'Mass measurements'!C:C)/2,"??"))</f>
        <v>2.8400000000000034</v>
      </c>
      <c r="I10" s="13">
        <f>LOOKUP(D10,Jigs!A:A,Jigs!B:B)-LOOKUP(E10,'Prism holder measurements'!A:A,'Prism holder measurements'!C:C)-G10</f>
        <v>20</v>
      </c>
    </row>
    <row r="11" spans="1:9" ht="12.75">
      <c r="A11" s="29" t="s">
        <v>64</v>
      </c>
      <c r="B11" s="29" t="s">
        <v>78</v>
      </c>
      <c r="C11" s="29" t="s">
        <v>93</v>
      </c>
      <c r="D11" s="29" t="s">
        <v>89</v>
      </c>
      <c r="E11" s="29" t="s">
        <v>88</v>
      </c>
      <c r="F11" s="13" t="str">
        <f t="shared" si="0"/>
        <v>left</v>
      </c>
      <c r="G11" s="13">
        <v>0</v>
      </c>
      <c r="H11" s="38">
        <f>IF(F11="left",LOOKUP(D11,Jigs!A:A,Jigs!C:C)+LOOKUP(E11,'Prism holder measurements'!A:A,'Prism holder measurements'!B:B)+LOOKUP(C12,'Prism measurements'!A:A,'Prism measurements'!E:E)-LOOKUP(A11,'Mass measurements'!A:A,'Mass measurements'!C:C)/2,IF(F11="right",LOOKUP(D11,Jigs!A:A,Jigs!D:D)-LOOKUP(E11,'Prism holder measurements'!A:A,'Prism holder measurements'!B:B)-LOOKUP(C12,'Prism measurements'!A:A,'Prism measurements'!E:E)-LOOKUP(A11,'Mass measurements'!A:A,'Mass measurements'!C:C)/2,"??"))</f>
        <v>2.872</v>
      </c>
      <c r="I11" s="13">
        <f>LOOKUP(D11,Jigs!A:A,Jigs!B:B)-LOOKUP(E11,'Prism holder measurements'!A:A,'Prism holder measurements'!C:C)-G11</f>
        <v>20</v>
      </c>
    </row>
    <row r="12" spans="1:9" ht="12.75">
      <c r="A12" s="29" t="s">
        <v>64</v>
      </c>
      <c r="B12" s="29" t="s">
        <v>79</v>
      </c>
      <c r="C12" s="29" t="s">
        <v>93</v>
      </c>
      <c r="D12" s="29" t="s">
        <v>89</v>
      </c>
      <c r="E12" s="29" t="s">
        <v>88</v>
      </c>
      <c r="F12" s="13" t="str">
        <f t="shared" si="0"/>
        <v>right</v>
      </c>
      <c r="G12" s="13">
        <v>0</v>
      </c>
      <c r="H12" s="38">
        <f>IF(F12="left",LOOKUP(D12,Jigs!A:A,Jigs!C:C)+LOOKUP(E12,'Prism holder measurements'!A:A,'Prism holder measurements'!B:B)+LOOKUP(C13,'Prism measurements'!A:A,'Prism measurements'!E:E)-LOOKUP(A12,'Mass measurements'!A:A,'Mass measurements'!C:C)/2,IF(F12="right",LOOKUP(D12,Jigs!A:A,Jigs!D:D)-LOOKUP(E12,'Prism holder measurements'!A:A,'Prism holder measurements'!B:B)-LOOKUP(C13,'Prism measurements'!A:A,'Prism measurements'!E:E)-LOOKUP(A12,'Mass measurements'!A:A,'Mass measurements'!C:C)/2,"??"))</f>
        <v>2.872</v>
      </c>
      <c r="I12" s="13">
        <f>LOOKUP(D12,Jigs!A:A,Jigs!B:B)-LOOKUP(E12,'Prism holder measurements'!A:A,'Prism holder measurements'!C:C)-G12</f>
        <v>20</v>
      </c>
    </row>
    <row r="13" spans="1:9" ht="12.75">
      <c r="A13" s="29" t="s">
        <v>65</v>
      </c>
      <c r="B13" s="29" t="s">
        <v>78</v>
      </c>
      <c r="C13" s="29" t="s">
        <v>93</v>
      </c>
      <c r="D13" s="29" t="s">
        <v>89</v>
      </c>
      <c r="E13" s="29" t="s">
        <v>88</v>
      </c>
      <c r="F13" s="13" t="str">
        <f t="shared" si="0"/>
        <v>left</v>
      </c>
      <c r="G13" s="13">
        <v>0</v>
      </c>
      <c r="H13" s="38">
        <f>IF(F13="left",LOOKUP(D13,Jigs!A:A,Jigs!C:C)+LOOKUP(E13,'Prism holder measurements'!A:A,'Prism holder measurements'!B:B)+LOOKUP(C14,'Prism measurements'!A:A,'Prism measurements'!E:E)-LOOKUP(A13,'Mass measurements'!A:A,'Mass measurements'!C:C)/2,IF(F13="right",LOOKUP(D13,Jigs!A:A,Jigs!D:D)-LOOKUP(E13,'Prism holder measurements'!A:A,'Prism holder measurements'!B:B)-LOOKUP(C14,'Prism measurements'!A:A,'Prism measurements'!E:E)-LOOKUP(A13,'Mass measurements'!A:A,'Mass measurements'!C:C)/2,"??"))</f>
        <v>2.8525000000000063</v>
      </c>
      <c r="I13" s="13">
        <f>LOOKUP(D13,Jigs!A:A,Jigs!B:B)-LOOKUP(E13,'Prism holder measurements'!A:A,'Prism holder measurements'!C:C)-G13</f>
        <v>20</v>
      </c>
    </row>
    <row r="14" spans="1:9" ht="12.75">
      <c r="A14" s="29" t="s">
        <v>65</v>
      </c>
      <c r="B14" s="29" t="s">
        <v>79</v>
      </c>
      <c r="C14" s="29" t="s">
        <v>93</v>
      </c>
      <c r="D14" s="29" t="s">
        <v>89</v>
      </c>
      <c r="E14" s="29" t="s">
        <v>88</v>
      </c>
      <c r="F14" s="13" t="str">
        <f t="shared" si="0"/>
        <v>right</v>
      </c>
      <c r="G14" s="13">
        <v>0</v>
      </c>
      <c r="H14" s="38">
        <f>IF(F14="left",LOOKUP(D14,Jigs!A:A,Jigs!C:C)+LOOKUP(E14,'Prism holder measurements'!A:A,'Prism holder measurements'!B:B)+LOOKUP(C15,'Prism measurements'!A:A,'Prism measurements'!E:E)-LOOKUP(A14,'Mass measurements'!A:A,'Mass measurements'!C:C)/2,IF(F14="right",LOOKUP(D14,Jigs!A:A,Jigs!D:D)-LOOKUP(E14,'Prism holder measurements'!A:A,'Prism holder measurements'!B:B)-LOOKUP(C15,'Prism measurements'!A:A,'Prism measurements'!E:E)-LOOKUP(A14,'Mass measurements'!A:A,'Mass measurements'!C:C)/2,"??"))</f>
        <v>2.8525000000000063</v>
      </c>
      <c r="I14" s="13">
        <f>LOOKUP(D14,Jigs!A:A,Jigs!B:B)-LOOKUP(E14,'Prism holder measurements'!A:A,'Prism holder measurements'!C:C)-G14</f>
        <v>20</v>
      </c>
    </row>
    <row r="15" spans="1:9" ht="12.75">
      <c r="A15" s="29" t="s">
        <v>66</v>
      </c>
      <c r="B15" s="29" t="s">
        <v>78</v>
      </c>
      <c r="C15" s="29" t="s">
        <v>93</v>
      </c>
      <c r="D15" s="29" t="s">
        <v>89</v>
      </c>
      <c r="E15" s="29" t="s">
        <v>88</v>
      </c>
      <c r="F15" s="13" t="str">
        <f t="shared" si="0"/>
        <v>left</v>
      </c>
      <c r="G15" s="13">
        <v>0</v>
      </c>
      <c r="H15" s="38">
        <f>IF(F15="left",LOOKUP(D15,Jigs!A:A,Jigs!C:C)+LOOKUP(E15,'Prism holder measurements'!A:A,'Prism holder measurements'!B:B)+LOOKUP(C16,'Prism measurements'!A:A,'Prism measurements'!E:E)-LOOKUP(A15,'Mass measurements'!A:A,'Mass measurements'!C:C)/2,IF(F15="right",LOOKUP(D15,Jigs!A:A,Jigs!D:D)-LOOKUP(E15,'Prism holder measurements'!A:A,'Prism holder measurements'!B:B)-LOOKUP(C16,'Prism measurements'!A:A,'Prism measurements'!E:E)-LOOKUP(A15,'Mass measurements'!A:A,'Mass measurements'!C:C)/2,"??"))</f>
        <v>2.875</v>
      </c>
      <c r="I15" s="13">
        <f>LOOKUP(D15,Jigs!A:A,Jigs!B:B)-LOOKUP(E15,'Prism holder measurements'!A:A,'Prism holder measurements'!C:C)-G15</f>
        <v>20</v>
      </c>
    </row>
    <row r="16" spans="1:9" ht="12.75">
      <c r="A16" s="29" t="s">
        <v>66</v>
      </c>
      <c r="B16" s="29" t="s">
        <v>79</v>
      </c>
      <c r="C16" s="29" t="s">
        <v>93</v>
      </c>
      <c r="D16" s="29" t="s">
        <v>89</v>
      </c>
      <c r="E16" s="29" t="s">
        <v>88</v>
      </c>
      <c r="F16" s="13" t="str">
        <f t="shared" si="0"/>
        <v>right</v>
      </c>
      <c r="G16" s="13">
        <v>0</v>
      </c>
      <c r="H16" s="38">
        <f>IF(F16="left",LOOKUP(D16,Jigs!A:A,Jigs!C:C)+LOOKUP(E16,'Prism holder measurements'!A:A,'Prism holder measurements'!B:B)+LOOKUP(C17,'Prism measurements'!A:A,'Prism measurements'!E:E)-LOOKUP(A16,'Mass measurements'!A:A,'Mass measurements'!C:C)/2,IF(F16="right",LOOKUP(D16,Jigs!A:A,Jigs!D:D)-LOOKUP(E16,'Prism holder measurements'!A:A,'Prism holder measurements'!B:B)-LOOKUP(C17,'Prism measurements'!A:A,'Prism measurements'!E:E)-LOOKUP(A16,'Mass measurements'!A:A,'Mass measurements'!C:C)/2,"??"))</f>
        <v>2.875</v>
      </c>
      <c r="I16" s="13">
        <f>LOOKUP(D16,Jigs!A:A,Jigs!B:B)-LOOKUP(E16,'Prism holder measurements'!A:A,'Prism holder measurements'!C:C)-G16</f>
        <v>20</v>
      </c>
    </row>
    <row r="17" spans="1:9" ht="12.75">
      <c r="A17" s="29" t="s">
        <v>67</v>
      </c>
      <c r="B17" s="29" t="s">
        <v>78</v>
      </c>
      <c r="C17" s="29" t="s">
        <v>93</v>
      </c>
      <c r="D17" s="29" t="s">
        <v>89</v>
      </c>
      <c r="E17" s="29" t="s">
        <v>88</v>
      </c>
      <c r="F17" s="13" t="str">
        <f t="shared" si="0"/>
        <v>left</v>
      </c>
      <c r="G17" s="13">
        <v>0</v>
      </c>
      <c r="H17" s="38">
        <f>IF(F17="left",LOOKUP(D17,Jigs!A:A,Jigs!C:C)+LOOKUP(E17,'Prism holder measurements'!A:A,'Prism holder measurements'!B:B)+LOOKUP(C18,'Prism measurements'!A:A,'Prism measurements'!E:E)-LOOKUP(A17,'Mass measurements'!A:A,'Mass measurements'!C:C)/2,IF(F17="right",LOOKUP(D17,Jigs!A:A,Jigs!D:D)-LOOKUP(E17,'Prism holder measurements'!A:A,'Prism holder measurements'!B:B)-LOOKUP(C18,'Prism measurements'!A:A,'Prism measurements'!E:E)-LOOKUP(A17,'Mass measurements'!A:A,'Mass measurements'!C:C)/2,"??"))</f>
        <v>2.8760000000000048</v>
      </c>
      <c r="I17" s="13">
        <f>LOOKUP(D17,Jigs!A:A,Jigs!B:B)-LOOKUP(E17,'Prism holder measurements'!A:A,'Prism holder measurements'!C:C)-G17</f>
        <v>20</v>
      </c>
    </row>
    <row r="18" spans="1:9" ht="12.75">
      <c r="A18" s="29" t="s">
        <v>67</v>
      </c>
      <c r="B18" s="29" t="s">
        <v>79</v>
      </c>
      <c r="C18" s="29" t="s">
        <v>93</v>
      </c>
      <c r="D18" s="29" t="s">
        <v>89</v>
      </c>
      <c r="E18" s="29" t="s">
        <v>88</v>
      </c>
      <c r="F18" s="13" t="str">
        <f t="shared" si="0"/>
        <v>right</v>
      </c>
      <c r="G18" s="13">
        <v>0</v>
      </c>
      <c r="H18" s="38">
        <f>IF(F18="left",LOOKUP(D18,Jigs!A:A,Jigs!C:C)+LOOKUP(E18,'Prism holder measurements'!A:A,'Prism holder measurements'!B:B)+LOOKUP(C19,'Prism measurements'!A:A,'Prism measurements'!E:E)-LOOKUP(A18,'Mass measurements'!A:A,'Mass measurements'!C:C)/2,IF(F18="right",LOOKUP(D18,Jigs!A:A,Jigs!D:D)-LOOKUP(E18,'Prism holder measurements'!A:A,'Prism holder measurements'!B:B)-LOOKUP(C19,'Prism measurements'!A:A,'Prism measurements'!E:E)-LOOKUP(A18,'Mass measurements'!A:A,'Mass measurements'!C:C)/2,"??"))</f>
        <v>2.8760000000000048</v>
      </c>
      <c r="I18" s="13">
        <f>LOOKUP(D18,Jigs!A:A,Jigs!B:B)-LOOKUP(E18,'Prism holder measurements'!A:A,'Prism holder measurements'!C:C)-G18</f>
        <v>20</v>
      </c>
    </row>
    <row r="19" spans="1:9" ht="12.75">
      <c r="A19" s="29" t="s">
        <v>80</v>
      </c>
      <c r="B19" s="29" t="s">
        <v>78</v>
      </c>
      <c r="C19" s="29" t="s">
        <v>93</v>
      </c>
      <c r="D19" s="29" t="s">
        <v>90</v>
      </c>
      <c r="E19" s="29" t="s">
        <v>88</v>
      </c>
      <c r="F19" s="13" t="str">
        <f t="shared" si="0"/>
        <v>left</v>
      </c>
      <c r="G19" s="13">
        <v>0</v>
      </c>
      <c r="H19" s="13">
        <f>IF(F19="left",LOOKUP(D19,Jigs!A:A,Jigs!C:C)+LOOKUP(E19,'Prism holder measurements'!A:A,'Prism holder measurements'!B:B)+LOOKUP(C19,'Prism measurements'!A:A,'Prism measurements'!E:E)-LOOKUP(A19,'Mass measurements'!A:A,'Mass measurements'!C:C)/2,IF(F19="right",LOOKUP(D19,Jigs!A:A,Jigs!D:D)-LOOKUP(E19,'Prism holder measurements'!A:A,'Prism holder measurements'!B:B)-LOOKUP(C19,'Prism measurements'!A:A,'Prism measurements'!E:E)-LOOKUP(A19,'Mass measurements'!A:A,'Mass measurements'!C:C)/2,"??"))</f>
        <v>3</v>
      </c>
      <c r="I19" s="13">
        <f>LOOKUP(D19,Jigs!A:A,Jigs!B:B)-LOOKUP(E19,'Prism holder measurements'!A:A,'Prism holder measurements'!C:C)-G19</f>
        <v>20</v>
      </c>
    </row>
    <row r="20" spans="1:9" ht="12.75">
      <c r="A20" s="29" t="s">
        <v>80</v>
      </c>
      <c r="B20" s="29" t="s">
        <v>79</v>
      </c>
      <c r="C20" s="29" t="s">
        <v>93</v>
      </c>
      <c r="D20" s="29" t="s">
        <v>90</v>
      </c>
      <c r="E20" s="29" t="s">
        <v>88</v>
      </c>
      <c r="F20" s="13" t="str">
        <f t="shared" si="0"/>
        <v>right</v>
      </c>
      <c r="G20" s="13">
        <v>0</v>
      </c>
      <c r="H20" s="13">
        <f>IF(F20="left",LOOKUP(D20,Jigs!A:A,Jigs!C:C)+LOOKUP(E20,'Prism holder measurements'!A:A,'Prism holder measurements'!B:B)+LOOKUP(C20,'Prism measurements'!A:A,'Prism measurements'!E:E)-LOOKUP(A20,'Mass measurements'!A:A,'Mass measurements'!C:C)/2,IF(F20="right",LOOKUP(D20,Jigs!A:A,Jigs!D:D)-LOOKUP(E20,'Prism holder measurements'!A:A,'Prism holder measurements'!B:B)-LOOKUP(C20,'Prism measurements'!A:A,'Prism measurements'!E:E)-LOOKUP(A20,'Mass measurements'!A:A,'Mass measurements'!C:C)/2,"??"))</f>
        <v>3</v>
      </c>
      <c r="I20" s="13">
        <f>LOOKUP(D20,Jigs!A:A,Jigs!B:B)-LOOKUP(E20,'Prism holder measurements'!A:A,'Prism holder measurements'!C:C)-G20</f>
        <v>20</v>
      </c>
    </row>
    <row r="21" spans="1:9" ht="12.75">
      <c r="A21" s="29" t="s">
        <v>81</v>
      </c>
      <c r="B21" s="29" t="s">
        <v>78</v>
      </c>
      <c r="C21" s="29" t="s">
        <v>93</v>
      </c>
      <c r="D21" s="29" t="s">
        <v>90</v>
      </c>
      <c r="E21" s="29" t="s">
        <v>88</v>
      </c>
      <c r="F21" s="13" t="str">
        <f t="shared" si="0"/>
        <v>left</v>
      </c>
      <c r="G21" s="13">
        <v>0</v>
      </c>
      <c r="H21" s="13">
        <f>IF(F21="left",LOOKUP(D21,Jigs!A:A,Jigs!C:C)+LOOKUP(E21,'Prism holder measurements'!A:A,'Prism holder measurements'!B:B)+LOOKUP(C21,'Prism measurements'!A:A,'Prism measurements'!E:E)-LOOKUP(A21,'Mass measurements'!A:A,'Mass measurements'!C:C)/2,IF(F21="right",LOOKUP(D21,Jigs!A:A,Jigs!D:D)-LOOKUP(E21,'Prism holder measurements'!A:A,'Prism holder measurements'!B:B)-LOOKUP(C21,'Prism measurements'!A:A,'Prism measurements'!E:E)-LOOKUP(A21,'Mass measurements'!A:A,'Mass measurements'!C:C)/2,"??"))</f>
        <v>3</v>
      </c>
      <c r="I21" s="13">
        <f>LOOKUP(D21,Jigs!A:A,Jigs!B:B)-LOOKUP(E21,'Prism holder measurements'!A:A,'Prism holder measurements'!C:C)-G21</f>
        <v>20</v>
      </c>
    </row>
    <row r="22" spans="1:9" ht="12.75">
      <c r="A22" s="29" t="s">
        <v>81</v>
      </c>
      <c r="B22" s="29" t="s">
        <v>79</v>
      </c>
      <c r="C22" s="29" t="s">
        <v>93</v>
      </c>
      <c r="D22" s="29" t="s">
        <v>90</v>
      </c>
      <c r="E22" s="29" t="s">
        <v>88</v>
      </c>
      <c r="F22" s="13" t="str">
        <f t="shared" si="0"/>
        <v>right</v>
      </c>
      <c r="G22" s="13">
        <v>0</v>
      </c>
      <c r="H22" s="13">
        <f>IF(F22="left",LOOKUP(D22,Jigs!A:A,Jigs!C:C)+LOOKUP(E22,'Prism holder measurements'!A:A,'Prism holder measurements'!B:B)+LOOKUP(C22,'Prism measurements'!A:A,'Prism measurements'!E:E)-LOOKUP(A22,'Mass measurements'!A:A,'Mass measurements'!C:C)/2,IF(F22="right",LOOKUP(D22,Jigs!A:A,Jigs!D:D)-LOOKUP(E22,'Prism holder measurements'!A:A,'Prism holder measurements'!B:B)-LOOKUP(C22,'Prism measurements'!A:A,'Prism measurements'!E:E)-LOOKUP(A22,'Mass measurements'!A:A,'Mass measurements'!C:C)/2,"??"))</f>
        <v>3</v>
      </c>
      <c r="I22" s="13">
        <f>LOOKUP(D22,Jigs!A:A,Jigs!B:B)-LOOKUP(E22,'Prism holder measurements'!A:A,'Prism holder measurements'!C:C)-G22</f>
        <v>20</v>
      </c>
    </row>
    <row r="23" spans="1:9" ht="12.75">
      <c r="A23" s="29" t="s">
        <v>82</v>
      </c>
      <c r="B23" s="29" t="s">
        <v>78</v>
      </c>
      <c r="C23" s="29" t="s">
        <v>93</v>
      </c>
      <c r="D23" s="29" t="s">
        <v>90</v>
      </c>
      <c r="E23" s="29" t="s">
        <v>88</v>
      </c>
      <c r="F23" s="13" t="str">
        <f t="shared" si="0"/>
        <v>left</v>
      </c>
      <c r="G23" s="13">
        <v>0</v>
      </c>
      <c r="H23" s="13">
        <f>IF(F23="left",LOOKUP(D23,Jigs!A:A,Jigs!C:C)+LOOKUP(E23,'Prism holder measurements'!A:A,'Prism holder measurements'!B:B)+LOOKUP(C23,'Prism measurements'!A:A,'Prism measurements'!E:E)-LOOKUP(A23,'Mass measurements'!A:A,'Mass measurements'!C:C)/2,IF(F23="right",LOOKUP(D23,Jigs!A:A,Jigs!D:D)-LOOKUP(E23,'Prism holder measurements'!A:A,'Prism holder measurements'!B:B)-LOOKUP(C23,'Prism measurements'!A:A,'Prism measurements'!E:E)-LOOKUP(A23,'Mass measurements'!A:A,'Mass measurements'!C:C)/2,"??"))</f>
        <v>3</v>
      </c>
      <c r="I23" s="13">
        <f>LOOKUP(D23,Jigs!A:A,Jigs!B:B)-LOOKUP(E23,'Prism holder measurements'!A:A,'Prism holder measurements'!C:C)-G23</f>
        <v>20</v>
      </c>
    </row>
    <row r="24" spans="1:9" ht="12.75">
      <c r="A24" s="29" t="s">
        <v>82</v>
      </c>
      <c r="B24" s="29" t="s">
        <v>79</v>
      </c>
      <c r="C24" s="29" t="s">
        <v>93</v>
      </c>
      <c r="D24" s="29" t="s">
        <v>90</v>
      </c>
      <c r="E24" s="29" t="s">
        <v>88</v>
      </c>
      <c r="F24" s="13" t="str">
        <f t="shared" si="0"/>
        <v>right</v>
      </c>
      <c r="G24" s="13">
        <v>0</v>
      </c>
      <c r="H24" s="13">
        <f>IF(F24="left",LOOKUP(D24,Jigs!A:A,Jigs!C:C)+LOOKUP(E24,'Prism holder measurements'!A:A,'Prism holder measurements'!B:B)+LOOKUP(C24,'Prism measurements'!A:A,'Prism measurements'!E:E)-LOOKUP(A24,'Mass measurements'!A:A,'Mass measurements'!C:C)/2,IF(F24="right",LOOKUP(D24,Jigs!A:A,Jigs!D:D)-LOOKUP(E24,'Prism holder measurements'!A:A,'Prism holder measurements'!B:B)-LOOKUP(C24,'Prism measurements'!A:A,'Prism measurements'!E:E)-LOOKUP(A24,'Mass measurements'!A:A,'Mass measurements'!C:C)/2,"??"))</f>
        <v>3</v>
      </c>
      <c r="I24" s="13">
        <f>LOOKUP(D24,Jigs!A:A,Jigs!B:B)-LOOKUP(E24,'Prism holder measurements'!A:A,'Prism holder measurements'!C:C)-G24</f>
        <v>20</v>
      </c>
    </row>
    <row r="25" spans="1:9" ht="12.75">
      <c r="A25" s="29" t="s">
        <v>83</v>
      </c>
      <c r="B25" s="29" t="s">
        <v>78</v>
      </c>
      <c r="C25" s="29" t="s">
        <v>93</v>
      </c>
      <c r="D25" s="29" t="s">
        <v>90</v>
      </c>
      <c r="E25" s="29" t="s">
        <v>88</v>
      </c>
      <c r="F25" s="13" t="str">
        <f t="shared" si="0"/>
        <v>left</v>
      </c>
      <c r="G25" s="13">
        <v>0</v>
      </c>
      <c r="H25" s="13">
        <f>IF(F25="left",LOOKUP(D25,Jigs!A:A,Jigs!C:C)+LOOKUP(E25,'Prism holder measurements'!A:A,'Prism holder measurements'!B:B)+LOOKUP(C25,'Prism measurements'!A:A,'Prism measurements'!E:E)-LOOKUP(A25,'Mass measurements'!A:A,'Mass measurements'!C:C)/2,IF(F25="right",LOOKUP(D25,Jigs!A:A,Jigs!D:D)-LOOKUP(E25,'Prism holder measurements'!A:A,'Prism holder measurements'!B:B)-LOOKUP(C25,'Prism measurements'!A:A,'Prism measurements'!E:E)-LOOKUP(A25,'Mass measurements'!A:A,'Mass measurements'!C:C)/2,"??"))</f>
        <v>3</v>
      </c>
      <c r="I25" s="13">
        <f>LOOKUP(D25,Jigs!A:A,Jigs!B:B)-LOOKUP(E25,'Prism holder measurements'!A:A,'Prism holder measurements'!C:C)-G25</f>
        <v>20</v>
      </c>
    </row>
    <row r="26" spans="1:9" ht="12.75">
      <c r="A26" s="29" t="s">
        <v>83</v>
      </c>
      <c r="B26" s="29" t="s">
        <v>79</v>
      </c>
      <c r="C26" s="29" t="s">
        <v>93</v>
      </c>
      <c r="D26" s="29" t="s">
        <v>90</v>
      </c>
      <c r="E26" s="29" t="s">
        <v>88</v>
      </c>
      <c r="F26" s="13" t="str">
        <f t="shared" si="0"/>
        <v>right</v>
      </c>
      <c r="G26" s="13">
        <v>0</v>
      </c>
      <c r="H26" s="13">
        <f>IF(F26="left",LOOKUP(D26,Jigs!A:A,Jigs!C:C)+LOOKUP(E26,'Prism holder measurements'!A:A,'Prism holder measurements'!B:B)+LOOKUP(C26,'Prism measurements'!A:A,'Prism measurements'!E:E)-LOOKUP(A26,'Mass measurements'!A:A,'Mass measurements'!C:C)/2,IF(F26="right",LOOKUP(D26,Jigs!A:A,Jigs!D:D)-LOOKUP(E26,'Prism holder measurements'!A:A,'Prism holder measurements'!B:B)-LOOKUP(C26,'Prism measurements'!A:A,'Prism measurements'!E:E)-LOOKUP(A26,'Mass measurements'!A:A,'Mass measurements'!C:C)/2,"??"))</f>
        <v>3</v>
      </c>
      <c r="I26" s="13">
        <f>LOOKUP(D26,Jigs!A:A,Jigs!B:B)-LOOKUP(E26,'Prism holder measurements'!A:A,'Prism holder measurements'!C:C)-G26</f>
        <v>20</v>
      </c>
    </row>
    <row r="27" spans="1:9" ht="12.75">
      <c r="A27" s="29" t="s">
        <v>84</v>
      </c>
      <c r="B27" s="29" t="s">
        <v>78</v>
      </c>
      <c r="C27" s="29" t="s">
        <v>93</v>
      </c>
      <c r="D27" s="29" t="s">
        <v>90</v>
      </c>
      <c r="E27" s="29" t="s">
        <v>88</v>
      </c>
      <c r="F27" s="13" t="str">
        <f>IF(B27="ARM","left",IF(B27="180ARM","right","??"))</f>
        <v>left</v>
      </c>
      <c r="G27" s="13">
        <v>0</v>
      </c>
      <c r="H27" s="13">
        <f>IF(F27="left",LOOKUP(D27,Jigs!A:A,Jigs!C:C)+LOOKUP(E27,'Prism holder measurements'!A:A,'Prism holder measurements'!B:B)+LOOKUP(C27,'Prism measurements'!A:A,'Prism measurements'!E:E)-LOOKUP(A27,'Mass measurements'!A:A,'Mass measurements'!C:C)/2,IF(F27="right",LOOKUP(D27,Jigs!A:A,Jigs!D:D)-LOOKUP(E27,'Prism holder measurements'!A:A,'Prism holder measurements'!B:B)-LOOKUP(C27,'Prism measurements'!A:A,'Prism measurements'!E:E)-LOOKUP(A27,'Mass measurements'!A:A,'Mass measurements'!C:C)/2,"??"))</f>
        <v>3</v>
      </c>
      <c r="I27" s="13">
        <f>LOOKUP(D27,Jigs!A:A,Jigs!B:B)-LOOKUP(E27,'Prism holder measurements'!A:A,'Prism holder measurements'!C:C)-G27</f>
        <v>20</v>
      </c>
    </row>
    <row r="28" spans="1:9" ht="12.75">
      <c r="A28" s="29" t="s">
        <v>84</v>
      </c>
      <c r="B28" s="29" t="s">
        <v>79</v>
      </c>
      <c r="C28" s="29" t="s">
        <v>93</v>
      </c>
      <c r="D28" s="29" t="s">
        <v>90</v>
      </c>
      <c r="E28" s="29" t="s">
        <v>88</v>
      </c>
      <c r="F28" s="13" t="str">
        <f t="shared" si="0"/>
        <v>right</v>
      </c>
      <c r="G28" s="13">
        <v>0</v>
      </c>
      <c r="H28" s="13">
        <f>IF(F28="left",LOOKUP(D28,Jigs!A:A,Jigs!C:C)+LOOKUP(E28,'Prism holder measurements'!A:A,'Prism holder measurements'!B:B)+LOOKUP(C28,'Prism measurements'!A:A,'Prism measurements'!E:E)-LOOKUP(A28,'Mass measurements'!A:A,'Mass measurements'!C:C)/2,IF(F28="right",LOOKUP(D28,Jigs!A:A,Jigs!D:D)-LOOKUP(E28,'Prism holder measurements'!A:A,'Prism holder measurements'!B:B)-LOOKUP(C28,'Prism measurements'!A:A,'Prism measurements'!E:E)-LOOKUP(A28,'Mass measurements'!A:A,'Mass measurements'!C:C)/2,"??"))</f>
        <v>3</v>
      </c>
      <c r="I28" s="13">
        <f>LOOKUP(D28,Jigs!A:A,Jigs!B:B)-LOOKUP(E28,'Prism holder measurements'!A:A,'Prism holder measurements'!C:C)-G28</f>
        <v>20</v>
      </c>
    </row>
    <row r="29" spans="1:9" ht="12.75">
      <c r="A29" s="29" t="s">
        <v>85</v>
      </c>
      <c r="B29" s="29" t="s">
        <v>78</v>
      </c>
      <c r="C29" s="29" t="s">
        <v>93</v>
      </c>
      <c r="D29" s="29" t="s">
        <v>90</v>
      </c>
      <c r="E29" s="29" t="s">
        <v>88</v>
      </c>
      <c r="F29" s="13" t="str">
        <f t="shared" si="0"/>
        <v>left</v>
      </c>
      <c r="G29" s="13">
        <v>0</v>
      </c>
      <c r="H29" s="13">
        <f>IF(F29="left",LOOKUP(D29,Jigs!A:A,Jigs!C:C)+LOOKUP(E29,'Prism holder measurements'!A:A,'Prism holder measurements'!B:B)+LOOKUP(C29,'Prism measurements'!A:A,'Prism measurements'!E:E)-LOOKUP(A29,'Mass measurements'!A:A,'Mass measurements'!C:C)/2,IF(F29="right",LOOKUP(D29,Jigs!A:A,Jigs!D:D)-LOOKUP(E29,'Prism holder measurements'!A:A,'Prism holder measurements'!B:B)-LOOKUP(C29,'Prism measurements'!A:A,'Prism measurements'!E:E)-LOOKUP(A29,'Mass measurements'!A:A,'Mass measurements'!C:C)/2,"??"))</f>
        <v>3</v>
      </c>
      <c r="I29" s="13">
        <f>LOOKUP(D29,Jigs!A:A,Jigs!B:B)-LOOKUP(E29,'Prism holder measurements'!A:A,'Prism holder measurements'!C:C)-G29</f>
        <v>20</v>
      </c>
    </row>
    <row r="30" spans="1:9" ht="12.75">
      <c r="A30" s="29" t="s">
        <v>85</v>
      </c>
      <c r="B30" s="29" t="s">
        <v>79</v>
      </c>
      <c r="C30" s="29" t="s">
        <v>93</v>
      </c>
      <c r="D30" s="29" t="s">
        <v>90</v>
      </c>
      <c r="E30" s="29" t="s">
        <v>88</v>
      </c>
      <c r="F30" s="13" t="str">
        <f t="shared" si="0"/>
        <v>right</v>
      </c>
      <c r="G30" s="13">
        <v>0</v>
      </c>
      <c r="H30" s="13">
        <f>IF(F30="left",LOOKUP(D30,Jigs!A:A,Jigs!C:C)+LOOKUP(E30,'Prism holder measurements'!A:A,'Prism holder measurements'!B:B)+LOOKUP(C30,'Prism measurements'!A:A,'Prism measurements'!E:E)-LOOKUP(A30,'Mass measurements'!A:A,'Mass measurements'!C:C)/2,IF(F30="right",LOOKUP(D30,Jigs!A:A,Jigs!D:D)-LOOKUP(E30,'Prism holder measurements'!A:A,'Prism holder measurements'!B:B)-LOOKUP(C30,'Prism measurements'!A:A,'Prism measurements'!E:E)-LOOKUP(A30,'Mass measurements'!A:A,'Mass measurements'!C:C)/2,"??"))</f>
        <v>3</v>
      </c>
      <c r="I30" s="13">
        <f>LOOKUP(D30,Jigs!A:A,Jigs!B:B)-LOOKUP(E30,'Prism holder measurements'!A:A,'Prism holder measurements'!C:C)-G30</f>
        <v>20</v>
      </c>
    </row>
    <row r="31" spans="1:9" ht="12.75">
      <c r="A31" s="29" t="s">
        <v>86</v>
      </c>
      <c r="B31" s="29" t="s">
        <v>78</v>
      </c>
      <c r="C31" s="29" t="s">
        <v>93</v>
      </c>
      <c r="D31" s="29" t="s">
        <v>90</v>
      </c>
      <c r="E31" s="29" t="s">
        <v>88</v>
      </c>
      <c r="F31" s="13" t="str">
        <f t="shared" si="0"/>
        <v>left</v>
      </c>
      <c r="G31" s="13">
        <v>0</v>
      </c>
      <c r="H31" s="13">
        <f>IF(F31="left",LOOKUP(D31,Jigs!A:A,Jigs!C:C)+LOOKUP(E31,'Prism holder measurements'!A:A,'Prism holder measurements'!B:B)+LOOKUP(C31,'Prism measurements'!A:A,'Prism measurements'!E:E)-LOOKUP(A31,'Mass measurements'!A:A,'Mass measurements'!C:C)/2,IF(F31="right",LOOKUP(D31,Jigs!A:A,Jigs!D:D)-LOOKUP(E31,'Prism holder measurements'!A:A,'Prism holder measurements'!B:B)-LOOKUP(C31,'Prism measurements'!A:A,'Prism measurements'!E:E)-LOOKUP(A31,'Mass measurements'!A:A,'Mass measurements'!C:C)/2,"??"))</f>
        <v>3</v>
      </c>
      <c r="I31" s="13">
        <f>LOOKUP(D31,Jigs!A:A,Jigs!B:B)-LOOKUP(E31,'Prism holder measurements'!A:A,'Prism holder measurements'!C:C)-G31</f>
        <v>20</v>
      </c>
    </row>
    <row r="32" spans="1:9" ht="12.75">
      <c r="A32" s="29" t="s">
        <v>86</v>
      </c>
      <c r="B32" s="29" t="s">
        <v>79</v>
      </c>
      <c r="C32" s="29" t="s">
        <v>93</v>
      </c>
      <c r="D32" s="29" t="s">
        <v>90</v>
      </c>
      <c r="E32" s="29" t="s">
        <v>88</v>
      </c>
      <c r="F32" s="13" t="str">
        <f t="shared" si="0"/>
        <v>right</v>
      </c>
      <c r="G32" s="13">
        <v>0</v>
      </c>
      <c r="H32" s="13">
        <f>IF(F32="left",LOOKUP(D32,Jigs!A:A,Jigs!C:C)+LOOKUP(E32,'Prism holder measurements'!A:A,'Prism holder measurements'!B:B)+LOOKUP(C32,'Prism measurements'!A:A,'Prism measurements'!E:E)-LOOKUP(A32,'Mass measurements'!A:A,'Mass measurements'!C:C)/2,IF(F32="right",LOOKUP(D32,Jigs!A:A,Jigs!D:D)-LOOKUP(E32,'Prism holder measurements'!A:A,'Prism holder measurements'!B:B)-LOOKUP(C32,'Prism measurements'!A:A,'Prism measurements'!E:E)-LOOKUP(A32,'Mass measurements'!A:A,'Mass measurements'!C:C)/2,"??"))</f>
        <v>3</v>
      </c>
      <c r="I32" s="13">
        <f>LOOKUP(D32,Jigs!A:A,Jigs!B:B)-LOOKUP(E32,'Prism holder measurements'!A:A,'Prism holder measurements'!C:C)-G32</f>
        <v>20</v>
      </c>
    </row>
    <row r="33" spans="1:9" ht="12.75">
      <c r="A33" s="29" t="s">
        <v>87</v>
      </c>
      <c r="B33" s="29" t="s">
        <v>78</v>
      </c>
      <c r="C33" s="29" t="s">
        <v>93</v>
      </c>
      <c r="D33" s="29" t="s">
        <v>90</v>
      </c>
      <c r="E33" s="29" t="s">
        <v>88</v>
      </c>
      <c r="F33" s="13" t="str">
        <f t="shared" si="0"/>
        <v>left</v>
      </c>
      <c r="G33" s="13">
        <v>0</v>
      </c>
      <c r="H33" s="13">
        <f>IF(F33="left",LOOKUP(D33,Jigs!A:A,Jigs!C:C)+LOOKUP(E33,'Prism holder measurements'!A:A,'Prism holder measurements'!B:B)+LOOKUP(C33,'Prism measurements'!A:A,'Prism measurements'!E:E)-LOOKUP(A33,'Mass measurements'!A:A,'Mass measurements'!C:C)/2,IF(F33="right",LOOKUP(D33,Jigs!A:A,Jigs!D:D)-LOOKUP(E33,'Prism holder measurements'!A:A,'Prism holder measurements'!B:B)-LOOKUP(C33,'Prism measurements'!A:A,'Prism measurements'!E:E)-LOOKUP(A33,'Mass measurements'!A:A,'Mass measurements'!C:C)/2,"??"))</f>
        <v>3</v>
      </c>
      <c r="I33" s="13">
        <f>LOOKUP(D33,Jigs!A:A,Jigs!B:B)-LOOKUP(E33,'Prism holder measurements'!A:A,'Prism holder measurements'!C:C)-G33</f>
        <v>20</v>
      </c>
    </row>
    <row r="34" spans="1:9" ht="12.75">
      <c r="A34" s="29" t="s">
        <v>87</v>
      </c>
      <c r="B34" s="29" t="s">
        <v>79</v>
      </c>
      <c r="C34" s="29" t="s">
        <v>93</v>
      </c>
      <c r="D34" s="29" t="s">
        <v>90</v>
      </c>
      <c r="E34" s="29" t="s">
        <v>88</v>
      </c>
      <c r="F34" s="13" t="str">
        <f t="shared" si="0"/>
        <v>right</v>
      </c>
      <c r="G34" s="13">
        <v>0</v>
      </c>
      <c r="H34" s="13">
        <f>IF(F34="left",LOOKUP(D34,Jigs!A:A,Jigs!C:C)+LOOKUP(E34,'Prism holder measurements'!A:A,'Prism holder measurements'!B:B)+LOOKUP(C34,'Prism measurements'!A:A,'Prism measurements'!E:E)-LOOKUP(A34,'Mass measurements'!A:A,'Mass measurements'!C:C)/2,IF(F34="right",LOOKUP(D34,Jigs!A:A,Jigs!D:D)-LOOKUP(E34,'Prism holder measurements'!A:A,'Prism holder measurements'!B:B)-LOOKUP(C34,'Prism measurements'!A:A,'Prism measurements'!E:E)-LOOKUP(A34,'Mass measurements'!A:A,'Mass measurements'!C:C)/2,"??"))</f>
        <v>3</v>
      </c>
      <c r="I34" s="13">
        <f>LOOKUP(D34,Jigs!A:A,Jigs!B:B)-LOOKUP(E34,'Prism holder measurements'!A:A,'Prism holder measurements'!C:C)-G34</f>
        <v>20</v>
      </c>
    </row>
    <row r="35" spans="1:9" ht="12.75">
      <c r="A35" s="49" t="s">
        <v>100</v>
      </c>
      <c r="B35" s="49" t="s">
        <v>78</v>
      </c>
      <c r="C35" s="29" t="s">
        <v>93</v>
      </c>
      <c r="D35" s="29" t="s">
        <v>90</v>
      </c>
      <c r="E35" s="29" t="s">
        <v>88</v>
      </c>
      <c r="F35" s="13" t="str">
        <f>IF(B35="ARM","left",IF(B35="180ARM","right","??"))</f>
        <v>left</v>
      </c>
      <c r="G35" s="13">
        <v>0</v>
      </c>
      <c r="H35" s="13">
        <f>IF(F35="left",LOOKUP(D35,Jigs!A:A,Jigs!C:C)+LOOKUP(E35,'Prism holder measurements'!A:A,'Prism holder measurements'!B:B)+LOOKUP(C35,'Prism measurements'!A:A,'Prism measurements'!E:E)-LOOKUP(A35,'Mass measurements'!A:A,'Mass measurements'!C:C)/2,IF(F35="right",LOOKUP(D35,Jigs!A:A,Jigs!D:D)-LOOKUP(E35,'Prism holder measurements'!A:A,'Prism holder measurements'!B:B)-LOOKUP(C35,'Prism measurements'!A:A,'Prism measurements'!E:E)-LOOKUP(A35,'Mass measurements'!A:A,'Mass measurements'!C:C)/2,"??"))</f>
        <v>3.054000000000002</v>
      </c>
      <c r="I35" s="13">
        <f>LOOKUP(D35,Jigs!A:A,Jigs!B:B)-LOOKUP(E35,'Prism holder measurements'!A:A,'Prism holder measurements'!C:C)-G35</f>
        <v>20</v>
      </c>
    </row>
    <row r="36" spans="1:9" ht="12.75">
      <c r="A36" s="49" t="s">
        <v>99</v>
      </c>
      <c r="B36" s="49" t="s">
        <v>79</v>
      </c>
      <c r="C36" s="29" t="s">
        <v>93</v>
      </c>
      <c r="D36" s="29" t="s">
        <v>90</v>
      </c>
      <c r="E36" s="29" t="s">
        <v>88</v>
      </c>
      <c r="F36" s="13" t="str">
        <f>IF(B36="ARM","left",IF(B36="180ARM","right","??"))</f>
        <v>right</v>
      </c>
      <c r="G36" s="13">
        <v>0</v>
      </c>
      <c r="H36" s="13">
        <f>IF(F36="left",LOOKUP(D36,Jigs!A:A,Jigs!C:C)+LOOKUP(E36,'Prism holder measurements'!A:A,'Prism holder measurements'!B:B)+LOOKUP(C36,'Prism measurements'!A:A,'Prism measurements'!E:E)-LOOKUP(A36,'Mass measurements'!A:A,'Mass measurements'!C:C)/2,IF(F36="right",LOOKUP(D36,Jigs!A:A,Jigs!D:D)-LOOKUP(E36,'Prism holder measurements'!A:A,'Prism holder measurements'!B:B)-LOOKUP(C36,'Prism measurements'!A:A,'Prism measurements'!E:E)-LOOKUP(A36,'Mass measurements'!A:A,'Mass measurements'!C:C)/2,"??"))</f>
        <v>2.8284999999999982</v>
      </c>
      <c r="I36" s="13">
        <f>LOOKUP(D36,Jigs!A:A,Jigs!B:B)-LOOKUP(E36,'Prism holder measurements'!A:A,'Prism holder measurements'!C:C)-G36</f>
        <v>20</v>
      </c>
    </row>
    <row r="38" ht="12.75">
      <c r="A38" s="1" t="s">
        <v>33</v>
      </c>
    </row>
    <row r="39" ht="12.75">
      <c r="A39" t="s">
        <v>94</v>
      </c>
    </row>
    <row r="44" ht="12.75">
      <c r="A44" t="s">
        <v>95</v>
      </c>
    </row>
    <row r="49" ht="12.75">
      <c r="A49" s="1" t="s">
        <v>34</v>
      </c>
    </row>
  </sheetData>
  <sheetProtection formatCells="0" formatColumns="0" formatRows="0" sort="0"/>
  <printOptions/>
  <pageMargins left="0.75" right="0.75" top="1" bottom="1" header="0.5" footer="0.5"/>
  <pageSetup horizontalDpi="300" verticalDpi="300" orientation="portrait" paperSize="9" r:id="rId6"/>
  <legacyDrawing r:id="rId5"/>
  <oleObjects>
    <oleObject progId="Equation.3" shapeId="857797" r:id="rId2"/>
    <oleObject progId="Equation.3" shapeId="860946" r:id="rId3"/>
    <oleObject progId="Equation.3" shapeId="902106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7.7109375" style="0" customWidth="1"/>
    <col min="3" max="3" width="7.7109375" style="0" customWidth="1"/>
    <col min="4" max="4" width="8.00390625" style="0" customWidth="1"/>
    <col min="5" max="5" width="11.57421875" style="0" bestFit="1" customWidth="1"/>
  </cols>
  <sheetData>
    <row r="1" s="7" customFormat="1" ht="15.75">
      <c r="A1" s="7" t="s">
        <v>25</v>
      </c>
    </row>
    <row r="2" spans="1:5" ht="27">
      <c r="A2" s="19" t="s">
        <v>2</v>
      </c>
      <c r="B2" s="20" t="s">
        <v>9</v>
      </c>
      <c r="C2" s="20" t="s">
        <v>3</v>
      </c>
      <c r="D2" s="20" t="s">
        <v>4</v>
      </c>
      <c r="E2" s="39"/>
    </row>
    <row r="3" spans="1:5" ht="12.75">
      <c r="A3" s="30" t="s">
        <v>89</v>
      </c>
      <c r="B3" s="31">
        <v>32.5</v>
      </c>
      <c r="C3" s="31">
        <v>39.5</v>
      </c>
      <c r="D3" s="31">
        <v>96.5</v>
      </c>
      <c r="E3" s="40"/>
    </row>
    <row r="4" spans="1:5" ht="12.75">
      <c r="A4" s="30" t="s">
        <v>90</v>
      </c>
      <c r="B4" s="31">
        <v>32.5</v>
      </c>
      <c r="C4" s="31">
        <v>24.5</v>
      </c>
      <c r="D4" s="31">
        <v>81.5</v>
      </c>
      <c r="E4" s="40"/>
    </row>
    <row r="5" spans="1:5" ht="12.75">
      <c r="A5" s="30"/>
      <c r="B5" s="30"/>
      <c r="C5" s="30"/>
      <c r="D5" s="30"/>
      <c r="E5" s="41"/>
    </row>
    <row r="6" spans="1:5" ht="12.75" customHeight="1">
      <c r="A6" s="32"/>
      <c r="B6" s="30"/>
      <c r="C6" s="30"/>
      <c r="D6" s="30"/>
      <c r="E6" s="41"/>
    </row>
    <row r="7" spans="1:5" ht="12.75" customHeight="1">
      <c r="A7" s="3"/>
      <c r="B7" s="4"/>
      <c r="C7" s="4"/>
      <c r="D7" s="4"/>
      <c r="E7" s="4"/>
    </row>
    <row r="9" ht="12.75">
      <c r="A9" t="s">
        <v>91</v>
      </c>
    </row>
    <row r="10" ht="12.75">
      <c r="A10" t="s">
        <v>92</v>
      </c>
    </row>
  </sheetData>
  <sheetProtection sheet="1" objects="1" scenarios="1" formatCells="0" formatColumns="0" formatRows="0" insertRows="0" deleteRows="0" sort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2.7109375" style="0" customWidth="1"/>
    <col min="2" max="2" width="16.421875" style="0" customWidth="1"/>
    <col min="3" max="3" width="12.7109375" style="0" customWidth="1"/>
  </cols>
  <sheetData>
    <row r="1" ht="15.75">
      <c r="A1" s="7" t="s">
        <v>26</v>
      </c>
    </row>
    <row r="2" spans="1:4" ht="51">
      <c r="A2" s="25" t="s">
        <v>0</v>
      </c>
      <c r="B2" s="25" t="s">
        <v>1</v>
      </c>
      <c r="C2" s="25" t="s">
        <v>76</v>
      </c>
      <c r="D2" s="25" t="s">
        <v>58</v>
      </c>
    </row>
    <row r="3" spans="1:4" s="2" customFormat="1" ht="12.75">
      <c r="A3" s="24"/>
      <c r="B3" s="24"/>
      <c r="C3" s="24"/>
      <c r="D3" s="24"/>
    </row>
    <row r="4" spans="1:4" ht="12.75">
      <c r="A4" s="34" t="s">
        <v>60</v>
      </c>
      <c r="B4" s="35" t="s">
        <v>68</v>
      </c>
      <c r="C4" s="36">
        <v>130.16</v>
      </c>
      <c r="D4" s="34"/>
    </row>
    <row r="5" spans="1:5" ht="12.75">
      <c r="A5" s="34" t="s">
        <v>61</v>
      </c>
      <c r="B5" s="35" t="s">
        <v>69</v>
      </c>
      <c r="C5" s="42">
        <v>130</v>
      </c>
      <c r="D5" s="34"/>
      <c r="E5" s="33" t="s">
        <v>36</v>
      </c>
    </row>
    <row r="6" spans="1:4" ht="12.75">
      <c r="A6" s="34" t="s">
        <v>62</v>
      </c>
      <c r="B6" s="35" t="s">
        <v>70</v>
      </c>
      <c r="C6" s="36">
        <v>130.105</v>
      </c>
      <c r="D6" s="34"/>
    </row>
    <row r="7" spans="1:6" ht="12.75">
      <c r="A7" s="34" t="s">
        <v>63</v>
      </c>
      <c r="B7" s="35" t="s">
        <v>71</v>
      </c>
      <c r="C7" s="36">
        <v>130.32</v>
      </c>
      <c r="D7" s="34"/>
      <c r="E7" t="s">
        <v>96</v>
      </c>
      <c r="F7" t="s">
        <v>97</v>
      </c>
    </row>
    <row r="8" spans="1:4" ht="12.75">
      <c r="A8" s="34" t="s">
        <v>64</v>
      </c>
      <c r="B8" s="35" t="s">
        <v>72</v>
      </c>
      <c r="C8" s="36">
        <v>130.256</v>
      </c>
      <c r="D8" s="34"/>
    </row>
    <row r="9" spans="1:4" ht="12.75">
      <c r="A9" s="34" t="s">
        <v>65</v>
      </c>
      <c r="B9" s="35" t="s">
        <v>73</v>
      </c>
      <c r="C9" s="36">
        <v>130.295</v>
      </c>
      <c r="D9" s="34"/>
    </row>
    <row r="10" spans="1:4" ht="12.75">
      <c r="A10" s="34" t="s">
        <v>66</v>
      </c>
      <c r="B10" s="35" t="s">
        <v>74</v>
      </c>
      <c r="C10" s="36">
        <v>130.25</v>
      </c>
      <c r="D10" s="34"/>
    </row>
    <row r="11" spans="1:4" ht="12.75">
      <c r="A11" s="34" t="s">
        <v>67</v>
      </c>
      <c r="B11" s="35" t="s">
        <v>75</v>
      </c>
      <c r="C11" s="36">
        <v>130.248</v>
      </c>
      <c r="D11" s="34"/>
    </row>
    <row r="12" spans="1:4" ht="12.75">
      <c r="A12" s="34" t="s">
        <v>80</v>
      </c>
      <c r="B12" s="34"/>
      <c r="C12" s="43">
        <v>100</v>
      </c>
      <c r="D12" s="34"/>
    </row>
    <row r="13" spans="1:4" ht="12.75">
      <c r="A13" s="34" t="s">
        <v>81</v>
      </c>
      <c r="B13" s="34"/>
      <c r="C13" s="43">
        <v>100</v>
      </c>
      <c r="D13" s="34"/>
    </row>
    <row r="14" spans="1:4" ht="12.75">
      <c r="A14" s="34" t="s">
        <v>82</v>
      </c>
      <c r="B14" s="34"/>
      <c r="C14" s="43">
        <v>100</v>
      </c>
      <c r="D14" s="34"/>
    </row>
    <row r="15" spans="1:4" ht="12.75">
      <c r="A15" s="34" t="s">
        <v>83</v>
      </c>
      <c r="B15" s="34"/>
      <c r="C15" s="43">
        <v>100</v>
      </c>
      <c r="D15" s="34"/>
    </row>
    <row r="16" spans="1:4" ht="12.75">
      <c r="A16" s="34" t="s">
        <v>84</v>
      </c>
      <c r="B16" s="34"/>
      <c r="C16" s="43">
        <v>100</v>
      </c>
      <c r="D16" s="34"/>
    </row>
    <row r="17" spans="1:4" ht="12.75">
      <c r="A17" s="34" t="s">
        <v>85</v>
      </c>
      <c r="B17" s="34"/>
      <c r="C17" s="43">
        <v>100</v>
      </c>
      <c r="D17" s="34"/>
    </row>
    <row r="18" spans="1:4" ht="12.75">
      <c r="A18" s="34" t="s">
        <v>86</v>
      </c>
      <c r="B18" s="34"/>
      <c r="C18" s="43">
        <v>100</v>
      </c>
      <c r="D18" s="34"/>
    </row>
    <row r="19" spans="1:4" ht="12.75">
      <c r="A19" s="34" t="s">
        <v>87</v>
      </c>
      <c r="B19" s="34"/>
      <c r="C19" s="43">
        <v>100</v>
      </c>
      <c r="D19" s="34"/>
    </row>
    <row r="20" spans="1:4" ht="12.75">
      <c r="A20" s="48" t="s">
        <v>100</v>
      </c>
      <c r="B20" s="48" t="s">
        <v>98</v>
      </c>
      <c r="C20" s="34">
        <v>99.892</v>
      </c>
      <c r="D20" s="34"/>
    </row>
    <row r="21" spans="1:4" ht="12.75">
      <c r="A21" s="48" t="s">
        <v>99</v>
      </c>
      <c r="B21" s="48" t="s">
        <v>98</v>
      </c>
      <c r="C21" s="34">
        <v>100.343</v>
      </c>
      <c r="D21" s="34"/>
    </row>
    <row r="22" spans="1:4" ht="12.75">
      <c r="A22" s="34"/>
      <c r="B22" s="34"/>
      <c r="C22" s="34"/>
      <c r="D22" s="34"/>
    </row>
    <row r="23" spans="1:4" ht="12.75">
      <c r="A23" s="34"/>
      <c r="B23" s="34"/>
      <c r="C23" s="34"/>
      <c r="D23" s="34"/>
    </row>
    <row r="24" spans="1:4" ht="12.75">
      <c r="A24" s="34"/>
      <c r="B24" s="34"/>
      <c r="C24" s="34"/>
      <c r="D24" s="34"/>
    </row>
    <row r="25" spans="1:4" ht="12.75">
      <c r="A25" s="34"/>
      <c r="B25" s="34"/>
      <c r="C25" s="34"/>
      <c r="D25" s="34"/>
    </row>
    <row r="26" spans="1:4" ht="12.75">
      <c r="A26" s="34"/>
      <c r="B26" s="34"/>
      <c r="C26" s="34"/>
      <c r="D26" s="34"/>
    </row>
    <row r="27" spans="1:4" ht="12.75">
      <c r="A27" s="34"/>
      <c r="B27" s="34"/>
      <c r="C27" s="34"/>
      <c r="D27" s="34"/>
    </row>
  </sheetData>
  <sheetProtection sheet="1" objects="1" scenarios="1" formatCells="0" formatColumns="0" formatRows="0" insertRows="0" insertHyperlinks="0" deleteRows="0" sort="0"/>
  <hyperlinks>
    <hyperlink ref="B4" r:id="rId1" display="C1001320"/>
    <hyperlink ref="B5" r:id="rId2" display="C1001321"/>
    <hyperlink ref="B6" r:id="rId3" display="C1001318"/>
    <hyperlink ref="B7" r:id="rId4" display="C1001319"/>
    <hyperlink ref="B8" r:id="rId5" display="C1001322"/>
    <hyperlink ref="B9" r:id="rId6" display="C1001323"/>
    <hyperlink ref="B10" r:id="rId7" display="C1001324"/>
    <hyperlink ref="B11" r:id="rId8" display="C1001325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4" width="15.28125" style="0" customWidth="1"/>
    <col min="5" max="5" width="10.8515625" style="0" customWidth="1"/>
  </cols>
  <sheetData>
    <row r="1" ht="15.75">
      <c r="A1" s="7" t="s">
        <v>31</v>
      </c>
    </row>
    <row r="2" spans="1:5" s="2" customFormat="1" ht="39">
      <c r="A2" s="21" t="s">
        <v>11</v>
      </c>
      <c r="B2" s="21" t="s">
        <v>12</v>
      </c>
      <c r="C2" s="21" t="s">
        <v>29</v>
      </c>
      <c r="D2" s="21" t="s">
        <v>30</v>
      </c>
      <c r="E2" s="28" t="s">
        <v>35</v>
      </c>
    </row>
    <row r="3" spans="1:5" ht="12.75">
      <c r="A3" s="34" t="s">
        <v>93</v>
      </c>
      <c r="B3" s="35" t="s">
        <v>77</v>
      </c>
      <c r="C3" s="44">
        <v>10</v>
      </c>
      <c r="D3" s="44">
        <v>40</v>
      </c>
      <c r="E3" s="46">
        <f>C3+(D3-C3)/2</f>
        <v>25</v>
      </c>
    </row>
    <row r="4" spans="1:5" ht="12.75">
      <c r="A4" s="34"/>
      <c r="B4" s="34"/>
      <c r="C4" s="37"/>
      <c r="D4" s="37"/>
      <c r="E4" s="47"/>
    </row>
    <row r="5" spans="1:5" ht="12.75">
      <c r="A5" s="34"/>
      <c r="B5" s="34"/>
      <c r="C5" s="34"/>
      <c r="D5" s="34"/>
      <c r="E5" s="47"/>
    </row>
    <row r="6" spans="1:5" ht="12.75">
      <c r="A6" s="34"/>
      <c r="B6" s="34"/>
      <c r="C6" s="34"/>
      <c r="D6" s="34"/>
      <c r="E6" s="47"/>
    </row>
    <row r="7" spans="1:5" ht="12.75">
      <c r="A7" s="34"/>
      <c r="B7" s="34"/>
      <c r="C7" s="34"/>
      <c r="D7" s="34"/>
      <c r="E7" s="47"/>
    </row>
    <row r="8" spans="1:5" ht="12.75">
      <c r="A8" s="34"/>
      <c r="B8" s="34"/>
      <c r="C8" s="34"/>
      <c r="D8" s="34"/>
      <c r="E8" s="47"/>
    </row>
    <row r="9" spans="1:5" ht="12.75">
      <c r="A9" s="34"/>
      <c r="B9" s="34"/>
      <c r="C9" s="34"/>
      <c r="D9" s="34"/>
      <c r="E9" s="47"/>
    </row>
    <row r="10" spans="1:5" ht="12.75">
      <c r="A10" s="34"/>
      <c r="B10" s="34"/>
      <c r="C10" s="34"/>
      <c r="D10" s="34"/>
      <c r="E10" s="47"/>
    </row>
    <row r="11" spans="1:5" ht="12.75">
      <c r="A11" s="34"/>
      <c r="B11" s="34"/>
      <c r="C11" s="34"/>
      <c r="D11" s="34"/>
      <c r="E11" s="47"/>
    </row>
    <row r="12" spans="1:5" ht="12.75">
      <c r="A12" s="34"/>
      <c r="B12" s="34"/>
      <c r="C12" s="34"/>
      <c r="D12" s="34"/>
      <c r="E12" s="47"/>
    </row>
    <row r="13" spans="1:5" ht="12.75">
      <c r="A13" s="34"/>
      <c r="B13" s="34"/>
      <c r="C13" s="34"/>
      <c r="D13" s="34"/>
      <c r="E13" s="47"/>
    </row>
    <row r="14" spans="1:5" ht="12.75">
      <c r="A14" s="34"/>
      <c r="B14" s="34"/>
      <c r="C14" s="34"/>
      <c r="D14" s="34"/>
      <c r="E14" s="47"/>
    </row>
    <row r="15" spans="1:5" ht="12.75">
      <c r="A15" s="34"/>
      <c r="B15" s="34"/>
      <c r="C15" s="34"/>
      <c r="D15" s="34"/>
      <c r="E15" s="47"/>
    </row>
    <row r="16" spans="1:5" ht="12.75">
      <c r="A16" s="34"/>
      <c r="B16" s="34"/>
      <c r="C16" s="34"/>
      <c r="D16" s="34"/>
      <c r="E16" s="47"/>
    </row>
    <row r="17" spans="1:5" ht="12.75">
      <c r="A17" s="34"/>
      <c r="B17" s="34"/>
      <c r="C17" s="34"/>
      <c r="D17" s="34"/>
      <c r="E17" s="47"/>
    </row>
    <row r="18" spans="1:5" ht="12.75">
      <c r="A18" s="34"/>
      <c r="B18" s="34"/>
      <c r="C18" s="34"/>
      <c r="D18" s="34"/>
      <c r="E18" s="47"/>
    </row>
    <row r="19" spans="1:5" ht="12.75">
      <c r="A19" s="34"/>
      <c r="B19" s="34"/>
      <c r="C19" s="34"/>
      <c r="D19" s="34"/>
      <c r="E19" s="47"/>
    </row>
    <row r="20" spans="1:5" ht="12.75">
      <c r="A20" s="34"/>
      <c r="B20" s="34"/>
      <c r="C20" s="34"/>
      <c r="D20" s="34"/>
      <c r="E20" s="47"/>
    </row>
    <row r="21" spans="1:5" ht="12.75">
      <c r="A21" s="34"/>
      <c r="B21" s="34"/>
      <c r="C21" s="34"/>
      <c r="D21" s="34"/>
      <c r="E21" s="47"/>
    </row>
    <row r="22" spans="1:5" ht="12.75">
      <c r="A22" s="34"/>
      <c r="B22" s="34"/>
      <c r="C22" s="34"/>
      <c r="D22" s="34"/>
      <c r="E22" s="47"/>
    </row>
    <row r="23" spans="1:5" ht="12.75">
      <c r="A23" s="34"/>
      <c r="B23" s="34"/>
      <c r="C23" s="34"/>
      <c r="D23" s="34"/>
      <c r="E23" s="47"/>
    </row>
    <row r="24" spans="1:5" ht="12.75">
      <c r="A24" s="34"/>
      <c r="B24" s="34"/>
      <c r="C24" s="34"/>
      <c r="D24" s="34"/>
      <c r="E24" s="47"/>
    </row>
    <row r="25" spans="1:5" ht="12.75">
      <c r="A25" s="34"/>
      <c r="B25" s="34"/>
      <c r="C25" s="34"/>
      <c r="D25" s="34"/>
      <c r="E25" s="47"/>
    </row>
    <row r="26" spans="1:5" ht="12.75">
      <c r="A26" s="34"/>
      <c r="B26" s="34"/>
      <c r="C26" s="34"/>
      <c r="D26" s="34"/>
      <c r="E26" s="47"/>
    </row>
  </sheetData>
  <sheetProtection sheet="1" objects="1" scenarios="1" formatCells="0" formatColumns="0" formatRows="0" insertRows="0" insertHyperlinks="0" deleteRows="0" sort="0"/>
  <hyperlinks>
    <hyperlink ref="B3" r:id="rId1" display="Q1000009"/>
  </hyperlinks>
  <printOptions/>
  <pageMargins left="0.75" right="0.75" top="1" bottom="1" header="0.5" footer="0.5"/>
  <pageSetup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12.57421875" style="0" customWidth="1"/>
  </cols>
  <sheetData>
    <row r="1" s="7" customFormat="1" ht="15.75">
      <c r="A1" s="7" t="s">
        <v>27</v>
      </c>
    </row>
    <row r="2" spans="1:3" s="2" customFormat="1" ht="26.25">
      <c r="A2" s="22" t="s">
        <v>13</v>
      </c>
      <c r="B2" s="23" t="s">
        <v>14</v>
      </c>
      <c r="C2" s="23" t="s">
        <v>15</v>
      </c>
    </row>
    <row r="3" spans="1:3" ht="12.75">
      <c r="A3" s="30" t="s">
        <v>88</v>
      </c>
      <c r="B3" s="30">
        <v>3.5</v>
      </c>
      <c r="C3" s="30">
        <v>12.5</v>
      </c>
    </row>
    <row r="4" spans="1:3" ht="12.75">
      <c r="A4" s="30"/>
      <c r="B4" s="30"/>
      <c r="C4" s="30"/>
    </row>
    <row r="6" ht="12.75">
      <c r="A6" t="s">
        <v>28</v>
      </c>
    </row>
    <row r="8" ht="12.75">
      <c r="A8" s="1"/>
    </row>
  </sheetData>
  <sheetProtection sheet="1" objects="1" scenarios="1" formatCells="0" formatColumns="0" formatRows="0" insertRows="0" insertHyperlinks="0" deleteRows="0" sort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Veggel</dc:creator>
  <cp:keywords/>
  <dc:description/>
  <cp:lastModifiedBy>betsy.bland</cp:lastModifiedBy>
  <dcterms:created xsi:type="dcterms:W3CDTF">2010-03-16T23:54:13Z</dcterms:created>
  <dcterms:modified xsi:type="dcterms:W3CDTF">2011-09-13T17:19:22Z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