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36" yWindow="1356" windowWidth="12384" windowHeight="9312" activeTab="0"/>
  </bookViews>
  <sheets>
    <sheet name="Rack Requirements" sheetId="1" r:id="rId1"/>
    <sheet name="Shopping Lists" sheetId="2" r:id="rId2"/>
    <sheet name="Power Supply Assignment" sheetId="3" r:id="rId3"/>
    <sheet name="Saved HEPI Cables" sheetId="4" r:id="rId4"/>
    <sheet name="All Orders for DeLeon" sheetId="5" r:id="rId5"/>
    <sheet name="Conec Ordered for DeLeon" sheetId="6" r:id="rId6"/>
    <sheet name="DC Racks AC Parts" sheetId="7" r:id="rId7"/>
    <sheet name="DC Racks - Weights" sheetId="8" r:id="rId8"/>
    <sheet name="DC Rack Locations" sheetId="9" r:id="rId9"/>
  </sheets>
  <definedNames>
    <definedName name="_xlnm.Print_Area" localSheetId="0">'Rack Requirements'!$A$2:$E$78</definedName>
  </definedNames>
  <calcPr fullCalcOnLoad="1"/>
</workbook>
</file>

<file path=xl/sharedStrings.xml><?xml version="1.0" encoding="utf-8"?>
<sst xmlns="http://schemas.openxmlformats.org/spreadsheetml/2006/main" count="4885" uniqueCount="716">
  <si>
    <t>Flux</t>
  </si>
  <si>
    <t>Total Material</t>
  </si>
  <si>
    <t>Labor</t>
  </si>
  <si>
    <t>Total Cost</t>
  </si>
  <si>
    <t>Item</t>
  </si>
  <si>
    <t>Part Type</t>
  </si>
  <si>
    <t>Designator</t>
  </si>
  <si>
    <t>Manufacturer</t>
  </si>
  <si>
    <t>Supplier</t>
  </si>
  <si>
    <t>Supplier Part Number</t>
  </si>
  <si>
    <t>Unit Cost</t>
  </si>
  <si>
    <t>Conec 3 Pin Socket (2 Female, Center Male)
Solder pin, straight 20 A, D= .077“ 1.95 mm
4-40 UNC threaded insert</t>
  </si>
  <si>
    <t>DC Power Cable Hookup (+/- 24V, 20A) Yellow</t>
  </si>
  <si>
    <t>8046K16</t>
  </si>
  <si>
    <t>Plus ~10% Spares</t>
  </si>
  <si>
    <t>Orange SJTW AWG 16/3 13A Stranded</t>
  </si>
  <si>
    <t>7394K33</t>
  </si>
  <si>
    <t>Yellow SJEOOW AWG 16/3 13A Stranded</t>
  </si>
  <si>
    <t>Case</t>
  </si>
  <si>
    <t>Hamilton Metalcraft, Inc.</t>
  </si>
  <si>
    <t>Hamilton</t>
  </si>
  <si>
    <t>@</t>
  </si>
  <si>
    <t>End Cover</t>
  </si>
  <si>
    <t>Cover</t>
  </si>
  <si>
    <t>Copper Strip</t>
  </si>
  <si>
    <t>Connector Plate</t>
  </si>
  <si>
    <t>Screw</t>
  </si>
  <si>
    <t>Zinc-Plated Stl Flat Head Phil Machine Screw 6-32 Thread, 1/4" Length</t>
  </si>
  <si>
    <t>90273A144</t>
  </si>
  <si>
    <t>Connector</t>
  </si>
  <si>
    <t>Conec 3 Pin Socket (3 Female), Solder pin, straight 20 A, D= .077“ 1.95 mm, 4-40 UNC threaded insert</t>
  </si>
  <si>
    <t>S1, S2, … S24</t>
  </si>
  <si>
    <t>Conec</t>
  </si>
  <si>
    <t>Jack Socket</t>
  </si>
  <si>
    <t>Jack Socket Kit</t>
  </si>
  <si>
    <t>3M</t>
  </si>
  <si>
    <t>Digi-Key</t>
  </si>
  <si>
    <t>MDVS44-ND</t>
  </si>
  <si>
    <t>Kit</t>
  </si>
  <si>
    <t>LED</t>
  </si>
  <si>
    <t>Green LED, Leaded, Panel mount</t>
  </si>
  <si>
    <t>Chicago Miniature Lighting</t>
  </si>
  <si>
    <t>L10005-ND</t>
  </si>
  <si>
    <t>BNC Terminal</t>
  </si>
  <si>
    <t>BULKHEAD JACK - SOLDER 50 OHM</t>
  </si>
  <si>
    <t>Amphenol</t>
  </si>
  <si>
    <t>ARFX1063-ND</t>
  </si>
  <si>
    <t>Diode</t>
  </si>
  <si>
    <t>Current Regulator Diode 4.7mA</t>
  </si>
  <si>
    <t>Central Semiconductor</t>
  </si>
  <si>
    <t>Mouser Electronics</t>
  </si>
  <si>
    <t>1N5314</t>
  </si>
  <si>
    <t>Terminal Block</t>
  </si>
  <si>
    <t>300 VAC/VDC Terminal Block 3 Circuits, .38" Center-to-Center, 20 Amps</t>
  </si>
  <si>
    <t>Tyco / Buchanan</t>
  </si>
  <si>
    <t>7527K43</t>
  </si>
  <si>
    <t>Znc Pltd Stl Round Head Phillip Machine Screw 6-32 Thread, 3/8" Length</t>
  </si>
  <si>
    <t>90279A146</t>
  </si>
  <si>
    <t>Wire</t>
  </si>
  <si>
    <t>10 AWG solid copper wire</t>
  </si>
  <si>
    <t xml:space="preserve">Bus Bar Wiring </t>
  </si>
  <si>
    <t>7125K43</t>
  </si>
  <si>
    <t>Terminal</t>
  </si>
  <si>
    <t>CONN FORK UNINSUL 12-10 AWG #6</t>
  </si>
  <si>
    <t>920020-13-ND</t>
  </si>
  <si>
    <t>Heat Shrink</t>
  </si>
  <si>
    <t>Heat Shrink Insulation</t>
  </si>
  <si>
    <t xml:space="preserve">Terminal </t>
  </si>
  <si>
    <t>CONN TERM SPADE INS 12-10AWG #6</t>
  </si>
  <si>
    <t>920022-20-ND</t>
  </si>
  <si>
    <t>Resistor</t>
  </si>
  <si>
    <t>Resistor, Metal Film, 4.99KOHM, 250mW, 1%</t>
  </si>
  <si>
    <t>Vishay Dale</t>
  </si>
  <si>
    <t>Newark</t>
  </si>
  <si>
    <t>49H5464</t>
  </si>
  <si>
    <t>Fitting</t>
  </si>
  <si>
    <t>90 Deg Die Cast Zinc Flexible Metal Conduit Fitting 90 Degree Elbow Connector, 3/8" Trade Sizeree Conduit Fitting</t>
  </si>
  <si>
    <t>7267K33</t>
  </si>
  <si>
    <t>Pigtail</t>
  </si>
  <si>
    <t>DC Power Pigtail Plug (+/- 18V, 20A) Orange</t>
  </si>
  <si>
    <t>LIGO</t>
  </si>
  <si>
    <t>D1002745 Option 01</t>
  </si>
  <si>
    <t>a</t>
  </si>
  <si>
    <t>Cable</t>
  </si>
  <si>
    <t>DC Power Cable Hookup (+/- 18V, 20A) Orange</t>
  </si>
  <si>
    <t>7394K13</t>
  </si>
  <si>
    <t>ft</t>
  </si>
  <si>
    <t>b</t>
  </si>
  <si>
    <t>c</t>
  </si>
  <si>
    <t>Backshell</t>
  </si>
  <si>
    <t>CONEC</t>
  </si>
  <si>
    <t>No Bid</t>
  </si>
  <si>
    <t>N/A</t>
  </si>
  <si>
    <t>Solder</t>
  </si>
  <si>
    <t>Total Estimate</t>
  </si>
  <si>
    <t>Element</t>
  </si>
  <si>
    <t>Per IFO</t>
  </si>
  <si>
    <t xml:space="preserve"> Times 3</t>
  </si>
  <si>
    <t>18V Power Supplies</t>
  </si>
  <si>
    <t>24V Power Supplies</t>
  </si>
  <si>
    <t>18V Power Strips</t>
  </si>
  <si>
    <t xml:space="preserve">D1002189 Option 01 (20A) </t>
  </si>
  <si>
    <t>24V Power Strips</t>
  </si>
  <si>
    <t>D1002189 Option 02 (20A)</t>
  </si>
  <si>
    <t>18V Extension Cords</t>
  </si>
  <si>
    <t>D1002209 Option 01 (24*) (10A)</t>
  </si>
  <si>
    <t>24V Extension Cords</t>
  </si>
  <si>
    <t>D1002209 Option 02 (16*) (10A)</t>
  </si>
  <si>
    <t>18V Plug Pigtails</t>
  </si>
  <si>
    <t>D1002475 Option 01 (20A)</t>
  </si>
  <si>
    <t>18V Socket Pigtails</t>
  </si>
  <si>
    <t>D1002475 Option 02 (20A)</t>
  </si>
  <si>
    <t>24V Plug Pigtails</t>
  </si>
  <si>
    <t>D1002475 Option 03 (20A)</t>
  </si>
  <si>
    <t>24V Socket Pigtails</t>
  </si>
  <si>
    <t>D1002475 Option 04 (20A)</t>
  </si>
  <si>
    <t>18V socket riveted crimp</t>
  </si>
  <si>
    <t>18V socket threaded straight</t>
  </si>
  <si>
    <t>24V socket riveted crimp</t>
  </si>
  <si>
    <t>24V socket threaded straight</t>
  </si>
  <si>
    <t>Male Pins</t>
  </si>
  <si>
    <t>Female Pins</t>
  </si>
  <si>
    <t>Quantity</t>
  </si>
  <si>
    <t>3003W3SXX48A30X</t>
  </si>
  <si>
    <t>3003W3PXX42A10X</t>
  </si>
  <si>
    <t>3003W3SXX42A10X</t>
  </si>
  <si>
    <t>18V plug riveted crimp</t>
  </si>
  <si>
    <t>24V plug riveted crimp</t>
  </si>
  <si>
    <t>303W3CSXX48A30X</t>
  </si>
  <si>
    <t>303W3CSXX42A10X</t>
  </si>
  <si>
    <t>303W3CPXX42A10X</t>
  </si>
  <si>
    <t>131C11029X</t>
  </si>
  <si>
    <t>132C11029X</t>
  </si>
  <si>
    <t xml:space="preserve">18V socket riveted </t>
  </si>
  <si>
    <t xml:space="preserve">18V plug riveted </t>
  </si>
  <si>
    <t xml:space="preserve">24V socket riveted </t>
  </si>
  <si>
    <t xml:space="preserve">24V plug riveted </t>
  </si>
  <si>
    <t>3003W3SXX99A10X</t>
  </si>
  <si>
    <t>3003W3PXX99A10X</t>
  </si>
  <si>
    <t>3003W3SXX99A30X</t>
  </si>
  <si>
    <t>303W3CSXX99A10X</t>
  </si>
  <si>
    <t>303W3CPXX99A10X</t>
  </si>
  <si>
    <t>303W3CSXX99A30X</t>
  </si>
  <si>
    <t>CONEC Part Number</t>
  </si>
  <si>
    <t>Description</t>
  </si>
  <si>
    <t>Per</t>
  </si>
  <si>
    <t>Unit</t>
  </si>
  <si>
    <t>Extended</t>
  </si>
  <si>
    <t>17E-1657-15-ND</t>
  </si>
  <si>
    <t>Connector Backshell DB15 DIE CAST ZINC</t>
  </si>
  <si>
    <t>18V Cable</t>
  </si>
  <si>
    <t>24V Cable</t>
  </si>
  <si>
    <t>Orange SJTW AWG 12/3 25A Stranded</t>
  </si>
  <si>
    <t xml:space="preserve">7394K13 </t>
  </si>
  <si>
    <t xml:space="preserve">Digi-Key </t>
  </si>
  <si>
    <t>McMaster-Carr</t>
  </si>
  <si>
    <t>Yellow SJEOOW AWG 12/3 25A Stranded</t>
  </si>
  <si>
    <t xml:space="preserve">8046K16 </t>
  </si>
  <si>
    <t>Comment</t>
  </si>
  <si>
    <t>L1-SEI-C1</t>
  </si>
  <si>
    <t>L1-SEI-C2</t>
  </si>
  <si>
    <t>L1-SEI-C3</t>
  </si>
  <si>
    <t>L1-SEI-C4</t>
  </si>
  <si>
    <t>L1-SEI-C5</t>
  </si>
  <si>
    <t>L1-SEI-C6</t>
  </si>
  <si>
    <t>L1-SUS-C1</t>
  </si>
  <si>
    <t>L1-SUS-C2</t>
  </si>
  <si>
    <t>L1-SUS-C3</t>
  </si>
  <si>
    <t>L1-SUS-C4</t>
  </si>
  <si>
    <t>L1-SUS-C5</t>
  </si>
  <si>
    <t>L1-SUS-C6</t>
  </si>
  <si>
    <t>L1-SUS-C7</t>
  </si>
  <si>
    <t>L1-SUS-C8</t>
  </si>
  <si>
    <t>L1-PEM-C1</t>
  </si>
  <si>
    <t>L1-PSL-C1</t>
  </si>
  <si>
    <t>L1-ISC-C1</t>
  </si>
  <si>
    <t>L1-ISC-C2</t>
  </si>
  <si>
    <t>L1-ISC-C3</t>
  </si>
  <si>
    <t>L1-AOS-C1</t>
  </si>
  <si>
    <t>L1-ETR-01</t>
  </si>
  <si>
    <t>DAQ Electronics Test Rack</t>
  </si>
  <si>
    <t>L1-ETR-02</t>
  </si>
  <si>
    <t>BSC Electronics Test Rack</t>
  </si>
  <si>
    <t>L1-ETR-03</t>
  </si>
  <si>
    <t>RM Electronics Test Rack</t>
  </si>
  <si>
    <t>L1-ETR-04</t>
  </si>
  <si>
    <t>L1-ETR-05</t>
  </si>
  <si>
    <t>HAM ISI Electronics Test Rack</t>
  </si>
  <si>
    <t>L1-ETR-06</t>
  </si>
  <si>
    <t>STS Huddle Electronics Test Rack</t>
  </si>
  <si>
    <t>L1-ETR-07</t>
  </si>
  <si>
    <t>Triple Electronics Test Rack</t>
  </si>
  <si>
    <t>(CONEC Sole source)</t>
  </si>
  <si>
    <t>(CONEC Sole Source)</t>
  </si>
  <si>
    <t>Connectors</t>
  </si>
  <si>
    <t>Connector Shell</t>
  </si>
  <si>
    <t>3W3 Male Combo Shell - No Power</t>
  </si>
  <si>
    <t>Connector Contact</t>
  </si>
  <si>
    <t>20 AMP Male Power Contact</t>
  </si>
  <si>
    <t>3W3 Female Combo Shell - No Power</t>
  </si>
  <si>
    <t>20 AMP Female Power Contact</t>
  </si>
  <si>
    <t>3W3C Female Combo Shell - No Power</t>
  </si>
  <si>
    <t>3W3C Male Combo Shell - No Power</t>
  </si>
  <si>
    <t xml:space="preserve">20 AMP Female Power Contact </t>
  </si>
  <si>
    <t>d</t>
  </si>
  <si>
    <t>e</t>
  </si>
  <si>
    <t>Total count</t>
  </si>
  <si>
    <t>Total cost</t>
  </si>
  <si>
    <t>PSL</t>
  </si>
  <si>
    <t>ISC</t>
  </si>
  <si>
    <t>SUS</t>
  </si>
  <si>
    <t>AOS</t>
  </si>
  <si>
    <t>SEI</t>
  </si>
  <si>
    <t>DAQ</t>
  </si>
  <si>
    <t>L1-PSL-R1</t>
  </si>
  <si>
    <t>L1-PSL-R2</t>
  </si>
  <si>
    <t>L1-ISC-R1</t>
  </si>
  <si>
    <t>L1-ISC-R2</t>
  </si>
  <si>
    <t>L1-ISC-R3</t>
  </si>
  <si>
    <t>L1-SUS-R1</t>
  </si>
  <si>
    <t>L1-SUS-R2</t>
  </si>
  <si>
    <t>L1-SUS-R3</t>
  </si>
  <si>
    <t>L1-SUS-R4</t>
  </si>
  <si>
    <t>L1-SUS-R6</t>
  </si>
  <si>
    <t>L1-SUS-R5</t>
  </si>
  <si>
    <t>L1-TCS-R1</t>
  </si>
  <si>
    <t>L1-PEM-XC1</t>
  </si>
  <si>
    <t>L1-SUS-XC1</t>
  </si>
  <si>
    <t>L1-SUS-XC2</t>
  </si>
  <si>
    <t>L1-SEI-XC1</t>
  </si>
  <si>
    <t>L1-ISC-XR1</t>
  </si>
  <si>
    <t>L1-TCS-XR1</t>
  </si>
  <si>
    <t>L1-PEM-YC1</t>
  </si>
  <si>
    <t>L1-SUS-YC1</t>
  </si>
  <si>
    <t>L1-SUS-YC2</t>
  </si>
  <si>
    <t>L1-SEI-YC1</t>
  </si>
  <si>
    <t>L1-ISC-YR1</t>
  </si>
  <si>
    <t>L1-TCS-YR1</t>
  </si>
  <si>
    <t>DAQ/ISC</t>
  </si>
  <si>
    <t>L1-SUS-XR1</t>
  </si>
  <si>
    <t>L1-SUS-YR1</t>
  </si>
  <si>
    <t>VAC</t>
  </si>
  <si>
    <t>L1-VAC-R1</t>
  </si>
  <si>
    <t>L1-VAC-R2</t>
  </si>
  <si>
    <t>L1-VAC-R3</t>
  </si>
  <si>
    <t>L1-VAC-XR1</t>
  </si>
  <si>
    <t>L1-VAC-YR1</t>
  </si>
  <si>
    <t>L1-TCS-XC1</t>
  </si>
  <si>
    <t>OPTICS</t>
  </si>
  <si>
    <t>Length (m)</t>
  </si>
  <si>
    <t>1X12-144A</t>
  </si>
  <si>
    <t>1X12-141A</t>
  </si>
  <si>
    <t>1X12-235B MC1</t>
  </si>
  <si>
    <t>1X12-232B MC1</t>
  </si>
  <si>
    <t>1X12-233B MC1</t>
  </si>
  <si>
    <t>1X12-142A</t>
  </si>
  <si>
    <t>1X12-234B MC1</t>
  </si>
  <si>
    <t>1X12-143A</t>
  </si>
  <si>
    <t>1X12-283B BS</t>
  </si>
  <si>
    <t>1X12-192A</t>
  </si>
  <si>
    <t>1X12-193A</t>
  </si>
  <si>
    <t>1X12-284B BS</t>
  </si>
  <si>
    <t>BCS2</t>
  </si>
  <si>
    <t>1X12-285B BS</t>
  </si>
  <si>
    <t>1X12-191A</t>
  </si>
  <si>
    <t>1X12-282B BS</t>
  </si>
  <si>
    <t>1X12-152A</t>
  </si>
  <si>
    <t>1X12-163A</t>
  </si>
  <si>
    <t>1X12-243B MC2</t>
  </si>
  <si>
    <t>1X12-164A</t>
  </si>
  <si>
    <t>1X12-151A</t>
  </si>
  <si>
    <t>1X12-254B PRM</t>
  </si>
  <si>
    <t>1X12-242B MC2</t>
  </si>
  <si>
    <t>1X12-245B MC2</t>
  </si>
  <si>
    <t>1X12-255B PRM</t>
  </si>
  <si>
    <t>1X12-153A</t>
  </si>
  <si>
    <t>Nicked</t>
  </si>
  <si>
    <t>1X12-244B MC2</t>
  </si>
  <si>
    <t>1X12-253B RM</t>
  </si>
  <si>
    <t>1X12-162A</t>
  </si>
  <si>
    <t>1X12-161A</t>
  </si>
  <si>
    <t>1X12-252B PRM</t>
  </si>
  <si>
    <t>Rack Input Power Box</t>
  </si>
  <si>
    <t>D070124-A</t>
  </si>
  <si>
    <t>Power Box</t>
  </si>
  <si>
    <t>Bus Bar</t>
  </si>
  <si>
    <t>Power Box Bus Bar</t>
  </si>
  <si>
    <t>Seimens</t>
  </si>
  <si>
    <t>Solar Electric Distributor</t>
  </si>
  <si>
    <t>ECINSGB14</t>
  </si>
  <si>
    <t>Latch</t>
  </si>
  <si>
    <t>Adjustable Compression Miniature Cam Latch, Zinc-plated Steel, Knob Head, 3/32" - 3/8" Grip</t>
  </si>
  <si>
    <t>1887A52</t>
  </si>
  <si>
    <t xml:space="preserve"> </t>
  </si>
  <si>
    <t>91772A193</t>
  </si>
  <si>
    <t>18-8 SS Pan Head Phillips Machine Screw, 8-32 thread, 7/16" Length</t>
  </si>
  <si>
    <t>Type 316 SS Flat Head Phillips Machine Screw, 6-32 Thread, 1/4" Length</t>
  </si>
  <si>
    <t>91500A144</t>
  </si>
  <si>
    <t>Tie-down</t>
  </si>
  <si>
    <t>Tie Hold Flat Rivet</t>
  </si>
  <si>
    <t>FTH-13R-01-ND</t>
  </si>
  <si>
    <t>1X12-172A</t>
  </si>
  <si>
    <t>1X12-262B OUT</t>
  </si>
  <si>
    <t>1X12-214A</t>
  </si>
  <si>
    <t>1X12-293B ITMX</t>
  </si>
  <si>
    <t>1X12-173A</t>
  </si>
  <si>
    <t>1X12-174A</t>
  </si>
  <si>
    <t>1X12-264B OUT</t>
  </si>
  <si>
    <t>UNKNOWN</t>
  </si>
  <si>
    <t>No Connector</t>
  </si>
  <si>
    <t>1X12-263B</t>
  </si>
  <si>
    <t>1X12-171A</t>
  </si>
  <si>
    <t>1X12-213A</t>
  </si>
  <si>
    <t>1X12-304B ITMY</t>
  </si>
  <si>
    <t>1X12-202A</t>
  </si>
  <si>
    <t>1X12-203A</t>
  </si>
  <si>
    <t>1X12-294B ITMX</t>
  </si>
  <si>
    <t>1X12-212A</t>
  </si>
  <si>
    <t>1X12-295B ITMX</t>
  </si>
  <si>
    <t>1X12-204A</t>
  </si>
  <si>
    <t>1X12-211A</t>
  </si>
  <si>
    <t>1X12-303B ITMY</t>
  </si>
  <si>
    <t>1X12-201A</t>
  </si>
  <si>
    <t>1X12-302B ITMY</t>
  </si>
  <si>
    <t>1X12-305B ITMY</t>
  </si>
  <si>
    <t>1X12-292B ITMX</t>
  </si>
  <si>
    <t>Length(f)</t>
  </si>
  <si>
    <t>Old HEPI Cable Label</t>
  </si>
  <si>
    <t>Rack Designator</t>
  </si>
  <si>
    <t>Power Rack Name</t>
  </si>
  <si>
    <t>L1-VDC-C1</t>
  </si>
  <si>
    <t>L1-VDC-C2</t>
  </si>
  <si>
    <t>L1-VDC-C3</t>
  </si>
  <si>
    <t>L1-VDC-C4</t>
  </si>
  <si>
    <t>L1-VDC-C5</t>
  </si>
  <si>
    <t>L1-VDC-C6</t>
  </si>
  <si>
    <t>L1-VDC-XR1</t>
  </si>
  <si>
    <t>L1-VDC-YR1</t>
  </si>
  <si>
    <t>U01-A</t>
  </si>
  <si>
    <t>U01-B</t>
  </si>
  <si>
    <t>U04-A</t>
  </si>
  <si>
    <t>U04-B</t>
  </si>
  <si>
    <t>U08-A</t>
  </si>
  <si>
    <t>U08-B</t>
  </si>
  <si>
    <t>U11-A</t>
  </si>
  <si>
    <t>U11-B</t>
  </si>
  <si>
    <t>U15-A</t>
  </si>
  <si>
    <t>U15-B</t>
  </si>
  <si>
    <t>U18-A</t>
  </si>
  <si>
    <t>U18-B</t>
  </si>
  <si>
    <t>U22-A</t>
  </si>
  <si>
    <t>U22-B</t>
  </si>
  <si>
    <t>U25-A</t>
  </si>
  <si>
    <t>U25-B</t>
  </si>
  <si>
    <t>U29-A</t>
  </si>
  <si>
    <t>U29-B</t>
  </si>
  <si>
    <t>U32-A</t>
  </si>
  <si>
    <t>U32-B</t>
  </si>
  <si>
    <t>U36-A</t>
  </si>
  <si>
    <t>U36-B</t>
  </si>
  <si>
    <t>U39-A</t>
  </si>
  <si>
    <t>U39-B</t>
  </si>
  <si>
    <t>Position</t>
  </si>
  <si>
    <t>Voltage</t>
  </si>
  <si>
    <t>Subsystem</t>
  </si>
  <si>
    <t>L1-TCS-YC1</t>
  </si>
  <si>
    <t>Common Electronics Room</t>
  </si>
  <si>
    <t>Remote Electronics Rack</t>
  </si>
  <si>
    <t>X End Remote Electronics Rack</t>
  </si>
  <si>
    <t>Y End Remote Electronics Rack</t>
  </si>
  <si>
    <t>X End Common Electronics Rack</t>
  </si>
  <si>
    <t>Y End Common Electronics Rack</t>
  </si>
  <si>
    <t>Cable Length</t>
  </si>
  <si>
    <t>+24V IO Chassis Count</t>
  </si>
  <si>
    <t>2 times the +/-24V Count</t>
  </si>
  <si>
    <t>1 times the +24V Count</t>
  </si>
  <si>
    <t>2 times the High Current Box Count</t>
  </si>
  <si>
    <t>2 times the +/-18V Count</t>
  </si>
  <si>
    <t>D070124 (High Current)</t>
  </si>
  <si>
    <t>High Current Boxes</t>
  </si>
  <si>
    <t>24V Power Strips (Short)</t>
  </si>
  <si>
    <t>D1100034 Option 02 (20A)</t>
  </si>
  <si>
    <t>Total 18V Supplies</t>
  </si>
  <si>
    <t>Total 24V Supplies</t>
  </si>
  <si>
    <t>+24</t>
  </si>
  <si>
    <t>+18</t>
  </si>
  <si>
    <t>-18</t>
  </si>
  <si>
    <t>IO Chasses</t>
  </si>
  <si>
    <t>Electronics</t>
  </si>
  <si>
    <t>Provides Power For</t>
  </si>
  <si>
    <t>-24</t>
  </si>
  <si>
    <t>High Current</t>
  </si>
  <si>
    <t>L1-TCS-R2</t>
  </si>
  <si>
    <t>L1-PEM-XR1</t>
  </si>
  <si>
    <t>L1-VDC-XR2</t>
  </si>
  <si>
    <t>L1-PEM-YR1</t>
  </si>
  <si>
    <t>L1-VDC-YR2</t>
  </si>
  <si>
    <t>AC Outlet</t>
  </si>
  <si>
    <t>Electronics Rack Name</t>
  </si>
  <si>
    <t>4-40 D-Sub Hardware Hex Standoffs, .232 inch Hex</t>
  </si>
  <si>
    <t>L-com</t>
  </si>
  <si>
    <t>Standoff</t>
  </si>
  <si>
    <t>SDH</t>
  </si>
  <si>
    <t>Rack</t>
  </si>
  <si>
    <t>Casters</t>
  </si>
  <si>
    <t>Rail Extensions</t>
  </si>
  <si>
    <t>Rack Screws</t>
  </si>
  <si>
    <t>Screws</t>
  </si>
  <si>
    <t>Leveling Feet</t>
  </si>
  <si>
    <t>Stationary Shelf</t>
  </si>
  <si>
    <t>DC Supply Shelf</t>
  </si>
  <si>
    <t>DC Supply Rails</t>
  </si>
  <si>
    <t>Rails to DC Supply Shelf</t>
  </si>
  <si>
    <t>Rails to Rail Extensions</t>
  </si>
  <si>
    <t>Eyebolts</t>
  </si>
  <si>
    <t>DXXXXXXX (DC Power Rack)</t>
  </si>
  <si>
    <t>DXXXXXXX (DC Electronics Rack)</t>
  </si>
  <si>
    <t>Total Rack</t>
  </si>
  <si>
    <t>-24V Supply</t>
  </si>
  <si>
    <t>+24V Supply</t>
  </si>
  <si>
    <t>-18V Supply</t>
  </si>
  <si>
    <t>+18V Supply</t>
  </si>
  <si>
    <t>Total Supplies</t>
  </si>
  <si>
    <t>DC Power Racks</t>
  </si>
  <si>
    <t>Supply Count</t>
  </si>
  <si>
    <t>18V Power Strip</t>
  </si>
  <si>
    <t>18V Extension Cord</t>
  </si>
  <si>
    <t>18V Socket Pigtail</t>
  </si>
  <si>
    <t>24V Power Strip</t>
  </si>
  <si>
    <t>24V Extension Cord</t>
  </si>
  <si>
    <t>24V Socket Pigtail</t>
  </si>
  <si>
    <t>Lab Supplies</t>
  </si>
  <si>
    <t xml:space="preserve"> Part Number</t>
  </si>
  <si>
    <t>360X10409X</t>
  </si>
  <si>
    <t>360X20029X</t>
  </si>
  <si>
    <t>Insert Positioner</t>
  </si>
  <si>
    <t>Extractor Tool</t>
  </si>
  <si>
    <t>360X10219X</t>
  </si>
  <si>
    <t>High Power Contact Male</t>
  </si>
  <si>
    <t>High Power Contact Female</t>
  </si>
  <si>
    <t xml:space="preserve">Conec 3 Pin Socket (2 Female, Center Male), Solder pin, straight 20A, D= .077" 1.95 mm, 4-40 UNC threaded insert </t>
  </si>
  <si>
    <t>Crimping Tool</t>
  </si>
  <si>
    <t>Conec 3 Pin Socket (3 Female), Solder pin, straight 20 A, D= .077" 1.95 mm, 4-40 UNC threaded insert</t>
  </si>
  <si>
    <t>Conec 3 Pin Plug Connector, Riveted</t>
  </si>
  <si>
    <t>Conec 3 Pin Plug Connector(2 Male, Center Female), Riveted</t>
  </si>
  <si>
    <t>Part Number</t>
  </si>
  <si>
    <t>Need Qty</t>
  </si>
  <si>
    <t>Order Qty</t>
  </si>
  <si>
    <t>Die Cast Zinc Flexible Metal Conduit Fitting 90 Degree Elbow Connector, 3/8" Trade Size</t>
  </si>
  <si>
    <t>SJTW 300 VAC Service Cord 12/3 AWG, .42" OD, Orange</t>
  </si>
  <si>
    <t>Yellow SJEOOW 300 VAC Service Cord 12/3 AWG, .44" OD</t>
  </si>
  <si>
    <t>Zinc-Plated STL Flat Head Phil Machine Screw 6-32 Thread, 1/4" Length</t>
  </si>
  <si>
    <t>Znc Pltd STL Round Head Phillip Machine Screw 6-32 Thread, 3/8" Length</t>
  </si>
  <si>
    <t>20ft</t>
  </si>
  <si>
    <t>90ft</t>
  </si>
  <si>
    <t>30ft</t>
  </si>
  <si>
    <t>Single-Conductor Building Wire (THHN) Solid, 10 AWG, .150" OD, 600 VAC, Red</t>
  </si>
  <si>
    <t>RFQ</t>
  </si>
  <si>
    <t>Ordered</t>
  </si>
  <si>
    <t>Hamilton Metalcraft</t>
  </si>
  <si>
    <t>D1002189</t>
  </si>
  <si>
    <t>RESISTOR, METAL FILM, 4.99KOHM, 250mW, 1%</t>
  </si>
  <si>
    <t>Current Regulator Diodes 4.7mA Curr Reg</t>
  </si>
  <si>
    <t>434174925</t>
  </si>
  <si>
    <t>3890910</t>
  </si>
  <si>
    <t>CP800285</t>
  </si>
  <si>
    <t>CP798966</t>
  </si>
  <si>
    <t>D1100084</t>
  </si>
  <si>
    <t>Poser Distribution Strip (Short)</t>
  </si>
  <si>
    <t>Power Distribution Strip (Long)</t>
  </si>
  <si>
    <t>0203DKINZEL</t>
  </si>
  <si>
    <t>CONN BACKSHLL DB15 DIE CAST ZINC</t>
  </si>
  <si>
    <t>LED GREEN 1/4" HOLE PANEL MOUNT</t>
  </si>
  <si>
    <t>JACK SOCKET KIT, .31" LENGTH</t>
  </si>
  <si>
    <t xml:space="preserve">  29207053    </t>
  </si>
  <si>
    <t>DeLeon Enterprises</t>
  </si>
  <si>
    <t>Total Labor</t>
  </si>
  <si>
    <t>Unit Price</t>
  </si>
  <si>
    <t>Sales Order</t>
  </si>
  <si>
    <t>Extended Price</t>
  </si>
  <si>
    <t>Total Materials</t>
  </si>
  <si>
    <t>Total Connectors</t>
  </si>
  <si>
    <t>Total Tools</t>
  </si>
  <si>
    <t>CP800414</t>
  </si>
  <si>
    <t>CP800426</t>
  </si>
  <si>
    <t>Purchase Order</t>
  </si>
  <si>
    <t>CONEC Crimp</t>
  </si>
  <si>
    <t>CONEC Solder</t>
  </si>
  <si>
    <t>Male Power Contact</t>
  </si>
  <si>
    <t>Femal Power Contact</t>
  </si>
  <si>
    <t>D1002209 Opt 01 (18V 10A Extension Cord)</t>
  </si>
  <si>
    <t>D1002209 Opt 02 (24V 10A Extension Cord)</t>
  </si>
  <si>
    <t>24V 20A Custom Extension Cables</t>
  </si>
  <si>
    <t>18V 20A Custom Extension Cables</t>
  </si>
  <si>
    <t>D1002189 Opt 01 (18V 20A Power Strip - Long)</t>
  </si>
  <si>
    <t>D1002189 Opt 02 (24V 20A Power Strip - Long)</t>
  </si>
  <si>
    <t>D1100034 Opt 02 (24V 20A Power Strip)</t>
  </si>
  <si>
    <t>D1100034 Opt 05 (Custom Voltage, 20A Power Strip)</t>
  </si>
  <si>
    <t>DC Power Cable Hookup (Custom Voltage, 20A) Custom Color</t>
  </si>
  <si>
    <t>DC Power Pigtail Plug (Custom Voltage, 20A) Custom Color</t>
  </si>
  <si>
    <t>D070124 (Power Box) (aka Gold Box)</t>
  </si>
  <si>
    <t>DC Power Pigtail Plug (+/- 24V, 20A) Yellow</t>
  </si>
  <si>
    <t>Custom Color AWG 12/3 25A Stranded</t>
  </si>
  <si>
    <t>Choose Color</t>
  </si>
  <si>
    <t>D1002209 Opt 03 (18V 20A Extension Cord)</t>
  </si>
  <si>
    <t>D1002209 Opt 04 (24V 20A Extension Cord)</t>
  </si>
  <si>
    <t>D1100034 Opt 01 (18V 20A Power Strip)</t>
  </si>
  <si>
    <t>Duplex Receptacle 20A, 125V, Ivory Commercial grade</t>
  </si>
  <si>
    <t>Wholesale Electric</t>
  </si>
  <si>
    <t>Pass &amp; Seymour, Inc.</t>
  </si>
  <si>
    <t>1B75-3</t>
  </si>
  <si>
    <t>Magnetron</t>
  </si>
  <si>
    <t>Gang Box 2" Deep ("FS Box") 3 3/4" Knockouts</t>
  </si>
  <si>
    <t>Straight Blade Connector ("Female Plug") 20A 125V 2P 3W Grdg. NEMA 5-20R</t>
  </si>
  <si>
    <t>PS5369-X</t>
  </si>
  <si>
    <t>Straight Blade Plug ("Male Plug") 20SA 125V 2P 3W Grdg. NEMA 5-20P</t>
  </si>
  <si>
    <t>PS5366-X</t>
  </si>
  <si>
    <t>Cooper Crouse-Hinds</t>
  </si>
  <si>
    <t>CGB295</t>
  </si>
  <si>
    <t>CGB Fitting for 12/3 SJ Cord</t>
  </si>
  <si>
    <t>12/3 SJ Cord - 300V</t>
  </si>
  <si>
    <t>SJ Cord 12/3</t>
  </si>
  <si>
    <t>CR20V</t>
  </si>
  <si>
    <t>CWD CR20V 20A 125V IV BLD RCPT</t>
  </si>
  <si>
    <t>CWD 5369N GRD CONN NEMA 5-20R</t>
  </si>
  <si>
    <t xml:space="preserve">HUBW HBL5366C PLG-NEMA 5-20P  </t>
  </si>
  <si>
    <t>CRSH CGB295 3/4 .500-.625 WT CONN</t>
  </si>
  <si>
    <t>Racks (+ AC Parts)</t>
  </si>
  <si>
    <t>Shelf</t>
  </si>
  <si>
    <t>Rails</t>
  </si>
  <si>
    <t>High Voltage Supply</t>
  </si>
  <si>
    <t>15V Supply</t>
  </si>
  <si>
    <t>L1-LDC-C1</t>
  </si>
  <si>
    <t>L1-LDC-C2</t>
  </si>
  <si>
    <t>L1-LDC-C3</t>
  </si>
  <si>
    <t>L1-LDC-C4</t>
  </si>
  <si>
    <t>L1-LDC-C5</t>
  </si>
  <si>
    <t>L1-LDC-C6</t>
  </si>
  <si>
    <t>L1-LDC-X1</t>
  </si>
  <si>
    <t>L1-LDC-X2</t>
  </si>
  <si>
    <t>L1-LDC-Y1</t>
  </si>
  <si>
    <t>L1-LDC-Y2</t>
  </si>
  <si>
    <t>1</t>
  </si>
  <si>
    <t>5</t>
  </si>
  <si>
    <t>8</t>
  </si>
  <si>
    <t>9</t>
  </si>
  <si>
    <t>7</t>
  </si>
  <si>
    <t>10</t>
  </si>
  <si>
    <t>3</t>
  </si>
  <si>
    <t>6</t>
  </si>
  <si>
    <t>2</t>
  </si>
  <si>
    <t>4</t>
  </si>
  <si>
    <t>Rack Name</t>
  </si>
  <si>
    <t>AC Outlet Series</t>
  </si>
  <si>
    <t>UPS APC 3000XL 3U</t>
  </si>
  <si>
    <t>MFG Part No.</t>
  </si>
  <si>
    <t>Supplier Part No.</t>
  </si>
  <si>
    <t>Supplier Description</t>
  </si>
  <si>
    <t>Quantity per Rack</t>
  </si>
  <si>
    <t>Duplex Cover</t>
  </si>
  <si>
    <t>Screw - 10/32 SS 18-8</t>
  </si>
  <si>
    <t>Lockwasher #10 External Teeth</t>
  </si>
  <si>
    <t>D1002745 Option 03</t>
  </si>
  <si>
    <t>D1002745 Option 05</t>
  </si>
  <si>
    <t>D1002475 Opt 01 (18V 20A Plug Pigtail) Connect from Power Strip to Extension Cable</t>
  </si>
  <si>
    <t>D1002475 Opt 03 (24V 20A Plug Pigtail) Connect from Power Strip to Extension Cable</t>
  </si>
  <si>
    <t>D1002475 Opt 02 (18V 20A Socket Pigtail) Connect from Power Supplies to Extension Cable</t>
  </si>
  <si>
    <t>D1002475 Opt 04 (24V 20A Socket Pigtail) Connect from Power Supplies to Extension Cable</t>
  </si>
  <si>
    <t>8046K12</t>
  </si>
  <si>
    <t>L1-LDR-C1</t>
  </si>
  <si>
    <t>L1-LDR-C2</t>
  </si>
  <si>
    <t xml:space="preserve">Laser Diode Room Rack </t>
  </si>
  <si>
    <t>DC Voltage Rack</t>
  </si>
  <si>
    <t>Location</t>
  </si>
  <si>
    <t>Optics Electronics Lab Rack</t>
  </si>
  <si>
    <t>SUS ITM, FM, and BS (1 of 2)</t>
  </si>
  <si>
    <t>SUS ITM, FM, and BS (2 of 2)</t>
  </si>
  <si>
    <t>SUS ITMX, ITMY, and BS (1 of 2)</t>
  </si>
  <si>
    <t>SUS ITMX, ITMY, and BS (2 of 2)</t>
  </si>
  <si>
    <t>SUS HAM 5 and HAM 6 (1 of 2)</t>
  </si>
  <si>
    <t>SUS HAM 5 and HAM 6 (2 of 2)</t>
  </si>
  <si>
    <t>SUS HAM 2 (1 of 2)</t>
  </si>
  <si>
    <t>SUS HAM 2 (2 of 2)</t>
  </si>
  <si>
    <t>High Current +/-24VDC</t>
  </si>
  <si>
    <t>SEI HAM 1 and HAM 6</t>
  </si>
  <si>
    <t>SEI HAM 2 and HAM 3</t>
  </si>
  <si>
    <t>SEI HAM 4 and HAM 5</t>
  </si>
  <si>
    <t>SEI BCS1</t>
  </si>
  <si>
    <t>SEI BCS2</t>
  </si>
  <si>
    <t>SEI BCS3</t>
  </si>
  <si>
    <t>SEI BCS4</t>
  </si>
  <si>
    <t>SEI BCS5</t>
  </si>
  <si>
    <t>L1-VDC-XC1</t>
  </si>
  <si>
    <t>L1-VDC-XC2</t>
  </si>
  <si>
    <t>L1-VDC-YC1</t>
  </si>
  <si>
    <t>L1-VDC-YC2</t>
  </si>
  <si>
    <t>De Leon</t>
  </si>
  <si>
    <t>D1100678 (Ergo-Arm Electronics Box</t>
  </si>
  <si>
    <t>Hammond</t>
  </si>
  <si>
    <t>Carlton-Bates</t>
  </si>
  <si>
    <t>1401K</t>
  </si>
  <si>
    <t>Omega</t>
  </si>
  <si>
    <t>PX921-R</t>
  </si>
  <si>
    <t>Receiver</t>
  </si>
  <si>
    <t>Power cord</t>
  </si>
  <si>
    <t>Alarm</t>
  </si>
  <si>
    <t>PEM</t>
  </si>
  <si>
    <t>AOS - TCS</t>
  </si>
  <si>
    <t>Total</t>
  </si>
  <si>
    <t>Count</t>
  </si>
  <si>
    <t>Percent</t>
  </si>
  <si>
    <t>DC11.0021.001</t>
  </si>
  <si>
    <t>SCHURTER, INC.</t>
  </si>
  <si>
    <t>Power entry module</t>
  </si>
  <si>
    <t>DP25B-E-R</t>
  </si>
  <si>
    <t>Controller</t>
  </si>
  <si>
    <t>Antenna cable</t>
  </si>
  <si>
    <t>Instrument enclosure 14 x 10 x 6.5 Steel Gray</t>
  </si>
  <si>
    <t>Antenna</t>
  </si>
  <si>
    <t xml:space="preserve">Antenna  </t>
  </si>
  <si>
    <t>Nuts</t>
  </si>
  <si>
    <t>Handle</t>
  </si>
  <si>
    <t>DC11 AC Power Entry Module 10A</t>
  </si>
  <si>
    <t>Plastic Box</t>
  </si>
  <si>
    <t>Velcro</t>
  </si>
  <si>
    <t>Plastic box</t>
  </si>
  <si>
    <t>Hood, DB15 Metal</t>
  </si>
  <si>
    <t>L-COM</t>
  </si>
  <si>
    <t>SDC15AG </t>
  </si>
  <si>
    <t>Barrel Nut</t>
  </si>
  <si>
    <t>STANDOFF .232"</t>
  </si>
  <si>
    <t>Power Entry Module</t>
  </si>
  <si>
    <t>f</t>
  </si>
  <si>
    <t>PX921 Receiver</t>
  </si>
  <si>
    <t>DP25B-E-R Process Meter and Controller</t>
  </si>
  <si>
    <t>Transmitter</t>
  </si>
  <si>
    <t>PX921 Transmitter</t>
  </si>
  <si>
    <t>PX921-T</t>
  </si>
  <si>
    <t>Battery</t>
  </si>
  <si>
    <t>1/2 AA Battery</t>
  </si>
  <si>
    <t>+24V Power Strip (Short) 
Count (D110034 Option 02)</t>
  </si>
  <si>
    <t>High Current Box 
Count (D070124)</t>
  </si>
  <si>
    <t>+/-24V Power Strip 
Count (D1002189 Option 02)</t>
  </si>
  <si>
    <t>+/-18V Power Strip 
Count (D1002189 Option 01)</t>
  </si>
  <si>
    <t>Only vendor</t>
  </si>
  <si>
    <t>D1002209 Opt 01</t>
  </si>
  <si>
    <t xml:space="preserve">D1002189 Opt 01 </t>
  </si>
  <si>
    <t xml:space="preserve">D1002189 Opt 02 </t>
  </si>
  <si>
    <t xml:space="preserve">D1100034 Opt 02 </t>
  </si>
  <si>
    <t>D1100034 Opt 05</t>
  </si>
  <si>
    <t xml:space="preserve">D1100034  </t>
  </si>
  <si>
    <t>D1002209 Opt 02</t>
  </si>
  <si>
    <t>7673K63</t>
  </si>
  <si>
    <t>Green AWG 16/4 18A Stranded</t>
  </si>
  <si>
    <t>Shopping Lists - Power Strips - Per IFO</t>
  </si>
  <si>
    <t>18V Custom Cable</t>
  </si>
  <si>
    <t>24V Custom Cable</t>
  </si>
  <si>
    <t>D1002209 Opt 03</t>
  </si>
  <si>
    <t>D1002209 Opt 04</t>
  </si>
  <si>
    <t>D1002189 Opt 01</t>
  </si>
  <si>
    <t>D1002189 Opt 02</t>
  </si>
  <si>
    <t>D1002475 Opt 01</t>
  </si>
  <si>
    <t>D1002475 Opt 02</t>
  </si>
  <si>
    <t>D1002475 Opt 03</t>
  </si>
  <si>
    <t>D1002475 Opt 04</t>
  </si>
  <si>
    <t>D1100034 Opt 01</t>
  </si>
  <si>
    <t>D1100034 Opt 02</t>
  </si>
  <si>
    <t>D070124</t>
  </si>
  <si>
    <t>DXXXXXXX</t>
  </si>
  <si>
    <t>D1100678</t>
  </si>
  <si>
    <t>LIGO Part Number</t>
  </si>
  <si>
    <t>Bills of Material</t>
  </si>
  <si>
    <t>Worksheets</t>
  </si>
  <si>
    <t>Front end computers</t>
  </si>
  <si>
    <t>L1-DAQ-M1</t>
  </si>
  <si>
    <t>L1-DAQ-M2</t>
  </si>
  <si>
    <t>L1-DAQ-M3</t>
  </si>
  <si>
    <t>Shopping Lists - Extension Cords - Per IFO</t>
  </si>
  <si>
    <t>BNC-BNC RG-58 (50 Ohm)</t>
  </si>
  <si>
    <t>Female-Female bulkhead connector</t>
  </si>
  <si>
    <t>Feedthrough</t>
  </si>
  <si>
    <t>BNC-BNC Feedthrough</t>
  </si>
  <si>
    <t>70A-1</t>
  </si>
  <si>
    <t>ACX1844-ND</t>
  </si>
  <si>
    <t>100 Degree Flat Head Phillips Machine Screw 4-40 1/4"</t>
  </si>
  <si>
    <t>90471A155</t>
  </si>
  <si>
    <t>18-8 Stainless Steel Nylon-Insert Hex Locknut 4-40 Thread Size, 1/4" Width, 9/64" Height</t>
  </si>
  <si>
    <t>91831A005</t>
  </si>
  <si>
    <t>(Reclaimed) power cord</t>
  </si>
  <si>
    <t>(Reclaimed) handle from Kepco Power Supplies</t>
  </si>
  <si>
    <t>4629T54</t>
  </si>
  <si>
    <t>Compartmented Plastic Box, Clear, 1 Compartment,
12-1/4" Overall Length</t>
  </si>
  <si>
    <t>24"</t>
  </si>
  <si>
    <t xml:space="preserve">Audible Alarm Annuciators (buzzer) </t>
  </si>
  <si>
    <t>6"</t>
  </si>
  <si>
    <t>Removable BNC Antenna (part of receiver)</t>
  </si>
  <si>
    <t>PEM / DAQ</t>
  </si>
  <si>
    <t>DC Power</t>
  </si>
  <si>
    <t>Front End Computers</t>
  </si>
  <si>
    <t>Vacuum</t>
  </si>
  <si>
    <t>Not upgrading now</t>
  </si>
  <si>
    <t>LVEA</t>
  </si>
  <si>
    <t>CERX</t>
  </si>
  <si>
    <t>VEAX</t>
  </si>
  <si>
    <t>CERY</t>
  </si>
  <si>
    <t>VEAY</t>
  </si>
  <si>
    <t>PSL / LDR</t>
  </si>
  <si>
    <t>Subsystem Subtotal</t>
  </si>
  <si>
    <t>Test Racks</t>
  </si>
  <si>
    <t>Other</t>
  </si>
  <si>
    <t>Already purchased</t>
  </si>
  <si>
    <t>Unplanned - MSR</t>
  </si>
  <si>
    <t>Unplanned in original count</t>
  </si>
  <si>
    <t>CER / CPR</t>
  </si>
  <si>
    <t>Infrastructure</t>
  </si>
  <si>
    <t>Infrastructure Subtotal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</si>
</sst>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omic Sans MS"/>
      <family val="4"/>
    </font>
    <font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Arial Unicode MS"/>
      <family val="2"/>
    </font>
    <font>
      <b/>
      <sz val="8"/>
      <color indexed="8"/>
      <name val="Comic Sans MS"/>
      <family val="4"/>
    </font>
    <font>
      <sz val="10"/>
      <color indexed="8"/>
      <name val="Calibri"/>
      <family val="2"/>
    </font>
    <font>
      <b/>
      <sz val="28"/>
      <color indexed="8"/>
      <name val="Comic Sans MS"/>
      <family val="4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b/>
      <sz val="9"/>
      <color theme="1"/>
      <name val="Comic Sans MS"/>
      <family val="4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Arial Unicode MS"/>
      <family val="2"/>
    </font>
    <font>
      <b/>
      <sz val="8"/>
      <color theme="1"/>
      <name val="Comic Sans MS"/>
      <family val="4"/>
    </font>
    <font>
      <sz val="10"/>
      <color theme="1"/>
      <name val="Calibri"/>
      <family val="2"/>
    </font>
    <font>
      <b/>
      <sz val="10"/>
      <color rgb="FF000000"/>
      <name val="Comic Sans MS"/>
      <family val="4"/>
    </font>
    <font>
      <b/>
      <sz val="28"/>
      <color theme="1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1" fillId="29" borderId="7" applyNumberFormat="0" applyFont="0" applyAlignment="0" applyProtection="0"/>
    <xf numFmtId="0" fontId="38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1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right"/>
    </xf>
    <xf numFmtId="4" fontId="42" fillId="0" borderId="0" xfId="0" applyNumberFormat="1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" fontId="42" fillId="0" borderId="15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1" xfId="0" applyFont="1" applyBorder="1" applyAlignment="1">
      <alignment/>
    </xf>
    <xf numFmtId="2" fontId="42" fillId="0" borderId="12" xfId="0" applyNumberFormat="1" applyFont="1" applyBorder="1" applyAlignment="1">
      <alignment horizontal="right"/>
    </xf>
    <xf numFmtId="0" fontId="42" fillId="0" borderId="13" xfId="0" applyFont="1" applyBorder="1" applyAlignment="1">
      <alignment/>
    </xf>
    <xf numFmtId="1" fontId="42" fillId="0" borderId="14" xfId="0" applyNumberFormat="1" applyFont="1" applyBorder="1" applyAlignment="1">
      <alignment horizontal="center"/>
    </xf>
    <xf numFmtId="2" fontId="42" fillId="0" borderId="14" xfId="0" applyNumberFormat="1" applyFont="1" applyBorder="1" applyAlignment="1">
      <alignment horizontal="right"/>
    </xf>
    <xf numFmtId="2" fontId="42" fillId="0" borderId="15" xfId="0" applyNumberFormat="1" applyFont="1" applyBorder="1" applyAlignment="1">
      <alignment horizontal="right"/>
    </xf>
    <xf numFmtId="0" fontId="42" fillId="0" borderId="17" xfId="0" applyFont="1" applyBorder="1" applyAlignment="1">
      <alignment horizontal="center"/>
    </xf>
    <xf numFmtId="0" fontId="42" fillId="5" borderId="10" xfId="18" applyFont="1" applyBorder="1" applyAlignment="1">
      <alignment horizontal="center"/>
    </xf>
    <xf numFmtId="2" fontId="42" fillId="5" borderId="10" xfId="18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2" fontId="4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 wrapText="1"/>
    </xf>
    <xf numFmtId="1" fontId="5" fillId="10" borderId="14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1" fontId="5" fillId="0" borderId="2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11" fontId="5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right"/>
    </xf>
    <xf numFmtId="2" fontId="4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0" fontId="4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" fontId="43" fillId="0" borderId="26" xfId="0" applyNumberFormat="1" applyFont="1" applyBorder="1" applyAlignment="1">
      <alignment horizontal="center" vertical="center" wrapText="1"/>
    </xf>
    <xf numFmtId="4" fontId="43" fillId="0" borderId="27" xfId="0" applyNumberFormat="1" applyFont="1" applyBorder="1" applyAlignment="1">
      <alignment horizontal="center" vertical="center" wrapText="1"/>
    </xf>
    <xf numFmtId="0" fontId="43" fillId="0" borderId="25" xfId="0" applyFont="1" applyBorder="1" applyAlignment="1" quotePrefix="1">
      <alignment horizontal="center" vertical="center" wrapText="1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11" borderId="20" xfId="0" applyFont="1" applyFill="1" applyBorder="1" applyAlignment="1">
      <alignment horizontal="center"/>
    </xf>
    <xf numFmtId="0" fontId="41" fillId="0" borderId="20" xfId="0" applyFont="1" applyBorder="1" applyAlignment="1" quotePrefix="1">
      <alignment horizontal="center"/>
    </xf>
    <xf numFmtId="0" fontId="41" fillId="0" borderId="3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30" borderId="20" xfId="0" applyFont="1" applyFill="1" applyBorder="1" applyAlignment="1">
      <alignment horizontal="center"/>
    </xf>
    <xf numFmtId="0" fontId="41" fillId="9" borderId="20" xfId="0" applyFont="1" applyFill="1" applyBorder="1" applyAlignment="1">
      <alignment horizontal="center"/>
    </xf>
    <xf numFmtId="0" fontId="41" fillId="31" borderId="20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 quotePrefix="1">
      <alignment horizontal="center"/>
    </xf>
    <xf numFmtId="0" fontId="41" fillId="30" borderId="1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41" fillId="11" borderId="10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49" fontId="44" fillId="0" borderId="24" xfId="0" applyNumberFormat="1" applyFont="1" applyBorder="1" applyAlignment="1">
      <alignment horizontal="center"/>
    </xf>
    <xf numFmtId="164" fontId="44" fillId="0" borderId="25" xfId="0" applyNumberFormat="1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49" fontId="42" fillId="0" borderId="28" xfId="0" applyNumberFormat="1" applyFont="1" applyBorder="1" applyAlignment="1">
      <alignment horizontal="left"/>
    </xf>
    <xf numFmtId="164" fontId="42" fillId="0" borderId="20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left"/>
    </xf>
    <xf numFmtId="164" fontId="42" fillId="0" borderId="10" xfId="0" applyNumberFormat="1" applyFont="1" applyBorder="1" applyAlignment="1">
      <alignment horizontal="center"/>
    </xf>
    <xf numFmtId="49" fontId="42" fillId="0" borderId="13" xfId="0" applyNumberFormat="1" applyFont="1" applyBorder="1" applyAlignment="1">
      <alignment horizontal="left"/>
    </xf>
    <xf numFmtId="164" fontId="42" fillId="0" borderId="14" xfId="0" applyNumberFormat="1" applyFont="1" applyBorder="1" applyAlignment="1">
      <alignment horizontal="center"/>
    </xf>
    <xf numFmtId="164" fontId="42" fillId="0" borderId="19" xfId="0" applyNumberFormat="1" applyFon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42" fillId="0" borderId="33" xfId="0" applyFont="1" applyBorder="1" applyAlignment="1">
      <alignment horizontal="center"/>
    </xf>
    <xf numFmtId="1" fontId="42" fillId="0" borderId="18" xfId="0" applyNumberFormat="1" applyFont="1" applyBorder="1" applyAlignment="1">
      <alignment horizontal="center"/>
    </xf>
    <xf numFmtId="0" fontId="34" fillId="26" borderId="0" xfId="48" applyAlignment="1">
      <alignment/>
    </xf>
    <xf numFmtId="0" fontId="6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1" fontId="45" fillId="0" borderId="16" xfId="0" applyNumberFormat="1" applyFont="1" applyBorder="1" applyAlignment="1">
      <alignment horizontal="center"/>
    </xf>
    <xf numFmtId="2" fontId="45" fillId="0" borderId="16" xfId="0" applyNumberFormat="1" applyFont="1" applyBorder="1" applyAlignment="1">
      <alignment horizontal="center"/>
    </xf>
    <xf numFmtId="2" fontId="45" fillId="0" borderId="34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0" fontId="42" fillId="0" borderId="10" xfId="0" applyNumberFormat="1" applyFont="1" applyBorder="1" applyAlignment="1">
      <alignment horizontal="center"/>
    </xf>
    <xf numFmtId="0" fontId="5" fillId="10" borderId="14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wrapText="1"/>
    </xf>
    <xf numFmtId="16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 quotePrefix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69" fontId="44" fillId="0" borderId="10" xfId="0" applyNumberFormat="1" applyFont="1" applyBorder="1" applyAlignment="1">
      <alignment horizontal="center" vertical="center" wrapText="1"/>
    </xf>
    <xf numFmtId="169" fontId="44" fillId="0" borderId="10" xfId="44" applyNumberFormat="1" applyFont="1" applyBorder="1" applyAlignment="1">
      <alignment horizontal="center" vertical="center" wrapText="1"/>
    </xf>
    <xf numFmtId="169" fontId="0" fillId="0" borderId="10" xfId="44" applyNumberFormat="1" applyFont="1" applyBorder="1" applyAlignment="1">
      <alignment horizontal="center"/>
    </xf>
    <xf numFmtId="169" fontId="0" fillId="0" borderId="10" xfId="44" applyNumberFormat="1" applyFont="1" applyBorder="1" applyAlignment="1">
      <alignment/>
    </xf>
    <xf numFmtId="169" fontId="0" fillId="0" borderId="10" xfId="44" applyNumberFormat="1" applyFont="1" applyBorder="1" applyAlignment="1" quotePrefix="1">
      <alignment horizontal="center"/>
    </xf>
    <xf numFmtId="169" fontId="0" fillId="0" borderId="0" xfId="44" applyNumberFormat="1" applyFont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5" fillId="10" borderId="3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169" fontId="47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32" borderId="2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31" borderId="1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42" fillId="0" borderId="10" xfId="0" applyNumberFormat="1" applyFont="1" applyBorder="1" applyAlignment="1">
      <alignment horizontal="right"/>
    </xf>
    <xf numFmtId="1" fontId="42" fillId="0" borderId="38" xfId="0" applyNumberFormat="1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34" fillId="34" borderId="0" xfId="48" applyFill="1" applyAlignment="1">
      <alignment/>
    </xf>
    <xf numFmtId="0" fontId="43" fillId="0" borderId="41" xfId="0" applyFont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5" fillId="35" borderId="42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right" vertical="center"/>
    </xf>
    <xf numFmtId="0" fontId="41" fillId="32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48" fillId="0" borderId="0" xfId="0" applyFont="1" applyAlignment="1">
      <alignment wrapText="1"/>
    </xf>
    <xf numFmtId="49" fontId="49" fillId="0" borderId="26" xfId="0" applyNumberFormat="1" applyFont="1" applyBorder="1" applyAlignment="1">
      <alignment horizontal="center" vertical="center" textRotation="90" wrapText="1"/>
    </xf>
    <xf numFmtId="1" fontId="5" fillId="1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wrapText="1"/>
    </xf>
    <xf numFmtId="1" fontId="42" fillId="36" borderId="10" xfId="0" applyNumberFormat="1" applyFont="1" applyFill="1" applyBorder="1" applyAlignment="1">
      <alignment horizontal="center"/>
    </xf>
    <xf numFmtId="0" fontId="42" fillId="36" borderId="10" xfId="0" applyNumberFormat="1" applyFont="1" applyFill="1" applyBorder="1" applyAlignment="1">
      <alignment horizontal="center"/>
    </xf>
    <xf numFmtId="2" fontId="42" fillId="36" borderId="10" xfId="0" applyNumberFormat="1" applyFont="1" applyFill="1" applyBorder="1" applyAlignment="1">
      <alignment horizontal="right"/>
    </xf>
    <xf numFmtId="0" fontId="42" fillId="0" borderId="20" xfId="0" applyFont="1" applyBorder="1" applyAlignment="1">
      <alignment horizontal="center" wrapText="1"/>
    </xf>
    <xf numFmtId="1" fontId="42" fillId="0" borderId="20" xfId="0" applyNumberFormat="1" applyFont="1" applyBorder="1" applyAlignment="1">
      <alignment horizontal="center"/>
    </xf>
    <xf numFmtId="0" fontId="42" fillId="0" borderId="2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2" fillId="0" borderId="38" xfId="0" applyNumberFormat="1" applyFont="1" applyBorder="1" applyAlignment="1">
      <alignment horizontal="right"/>
    </xf>
    <xf numFmtId="2" fontId="42" fillId="0" borderId="40" xfId="0" applyNumberFormat="1" applyFont="1" applyBorder="1" applyAlignment="1">
      <alignment horizontal="right"/>
    </xf>
    <xf numFmtId="2" fontId="42" fillId="0" borderId="2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2" fillId="6" borderId="10" xfId="0" applyFont="1" applyFill="1" applyBorder="1" applyAlignment="1">
      <alignment horizontal="center"/>
    </xf>
    <xf numFmtId="0" fontId="42" fillId="6" borderId="10" xfId="0" applyFont="1" applyFill="1" applyBorder="1" applyAlignment="1">
      <alignment horizontal="center" wrapText="1"/>
    </xf>
    <xf numFmtId="1" fontId="42" fillId="6" borderId="10" xfId="0" applyNumberFormat="1" applyFont="1" applyFill="1" applyBorder="1" applyAlignment="1">
      <alignment horizontal="center"/>
    </xf>
    <xf numFmtId="0" fontId="42" fillId="6" borderId="10" xfId="0" applyNumberFormat="1" applyFont="1" applyFill="1" applyBorder="1" applyAlignment="1">
      <alignment horizontal="center"/>
    </xf>
    <xf numFmtId="2" fontId="42" fillId="6" borderId="10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29" fillId="0" borderId="10" xfId="39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2" fontId="5" fillId="10" borderId="14" xfId="0" applyNumberFormat="1" applyFont="1" applyFill="1" applyBorder="1" applyAlignment="1">
      <alignment horizontal="center"/>
    </xf>
    <xf numFmtId="49" fontId="49" fillId="0" borderId="43" xfId="0" applyNumberFormat="1" applyFont="1" applyBorder="1" applyAlignment="1">
      <alignment horizontal="center" vertical="center" wrapText="1"/>
    </xf>
    <xf numFmtId="49" fontId="49" fillId="0" borderId="39" xfId="0" applyNumberFormat="1" applyFont="1" applyBorder="1" applyAlignment="1">
      <alignment horizontal="center" vertical="center" wrapText="1"/>
    </xf>
    <xf numFmtId="49" fontId="49" fillId="0" borderId="39" xfId="0" applyNumberFormat="1" applyFont="1" applyBorder="1" applyAlignment="1">
      <alignment horizontal="center" vertical="center" textRotation="90" wrapText="1"/>
    </xf>
    <xf numFmtId="49" fontId="49" fillId="0" borderId="44" xfId="0" applyNumberFormat="1" applyFont="1" applyBorder="1" applyAlignment="1">
      <alignment horizontal="center" vertical="center" textRotation="90" wrapText="1"/>
    </xf>
    <xf numFmtId="49" fontId="49" fillId="0" borderId="24" xfId="0" applyNumberFormat="1" applyFont="1" applyBorder="1" applyAlignment="1">
      <alignment horizontal="center" vertical="center" wrapText="1"/>
    </xf>
    <xf numFmtId="49" fontId="49" fillId="0" borderId="25" xfId="0" applyNumberFormat="1" applyFont="1" applyBorder="1" applyAlignment="1">
      <alignment horizontal="center" vertical="center" wrapText="1"/>
    </xf>
    <xf numFmtId="49" fontId="49" fillId="0" borderId="32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/>
    </xf>
    <xf numFmtId="2" fontId="41" fillId="11" borderId="10" xfId="0" applyNumberFormat="1" applyFont="1" applyFill="1" applyBorder="1" applyAlignment="1">
      <alignment horizontal="center"/>
    </xf>
    <xf numFmtId="2" fontId="41" fillId="32" borderId="10" xfId="0" applyNumberFormat="1" applyFont="1" applyFill="1" applyBorder="1" applyAlignment="1">
      <alignment horizontal="center"/>
    </xf>
    <xf numFmtId="2" fontId="41" fillId="9" borderId="10" xfId="0" applyNumberFormat="1" applyFont="1" applyFill="1" applyBorder="1" applyAlignment="1">
      <alignment horizontal="center"/>
    </xf>
    <xf numFmtId="2" fontId="41" fillId="31" borderId="10" xfId="0" applyNumberFormat="1" applyFont="1" applyFill="1" applyBorder="1" applyAlignment="1">
      <alignment horizontal="center"/>
    </xf>
    <xf numFmtId="2" fontId="41" fillId="30" borderId="1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0" fontId="41" fillId="11" borderId="11" xfId="0" applyFont="1" applyFill="1" applyBorder="1" applyAlignment="1">
      <alignment horizontal="center"/>
    </xf>
    <xf numFmtId="0" fontId="41" fillId="32" borderId="11" xfId="0" applyFont="1" applyFill="1" applyBorder="1" applyAlignment="1">
      <alignment horizontal="center"/>
    </xf>
    <xf numFmtId="0" fontId="41" fillId="9" borderId="11" xfId="0" applyFont="1" applyFill="1" applyBorder="1" applyAlignment="1">
      <alignment horizontal="center"/>
    </xf>
    <xf numFmtId="0" fontId="41" fillId="31" borderId="11" xfId="0" applyFont="1" applyFill="1" applyBorder="1" applyAlignment="1">
      <alignment horizontal="center"/>
    </xf>
    <xf numFmtId="0" fontId="41" fillId="30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11" borderId="12" xfId="0" applyFont="1" applyFill="1" applyBorder="1" applyAlignment="1">
      <alignment horizontal="center"/>
    </xf>
    <xf numFmtId="0" fontId="41" fillId="32" borderId="12" xfId="0" applyFont="1" applyFill="1" applyBorder="1" applyAlignment="1">
      <alignment horizontal="center"/>
    </xf>
    <xf numFmtId="0" fontId="41" fillId="9" borderId="12" xfId="0" applyFont="1" applyFill="1" applyBorder="1" applyAlignment="1">
      <alignment horizontal="center"/>
    </xf>
    <xf numFmtId="0" fontId="41" fillId="31" borderId="12" xfId="0" applyFont="1" applyFill="1" applyBorder="1" applyAlignment="1">
      <alignment horizontal="center"/>
    </xf>
    <xf numFmtId="0" fontId="41" fillId="30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7" borderId="33" xfId="0" applyFont="1" applyFill="1" applyBorder="1" applyAlignment="1">
      <alignment horizontal="center"/>
    </xf>
    <xf numFmtId="0" fontId="41" fillId="37" borderId="16" xfId="0" applyFont="1" applyFill="1" applyBorder="1" applyAlignment="1">
      <alignment horizontal="center"/>
    </xf>
    <xf numFmtId="0" fontId="41" fillId="37" borderId="34" xfId="0" applyFont="1" applyFill="1" applyBorder="1" applyAlignment="1">
      <alignment horizontal="center"/>
    </xf>
    <xf numFmtId="0" fontId="41" fillId="38" borderId="10" xfId="0" applyFont="1" applyFill="1" applyBorder="1" applyAlignment="1">
      <alignment horizontal="center"/>
    </xf>
    <xf numFmtId="0" fontId="41" fillId="36" borderId="13" xfId="0" applyFont="1" applyFill="1" applyBorder="1" applyAlignment="1">
      <alignment horizontal="center"/>
    </xf>
    <xf numFmtId="0" fontId="41" fillId="36" borderId="14" xfId="0" applyFont="1" applyFill="1" applyBorder="1" applyAlignment="1">
      <alignment horizontal="center"/>
    </xf>
    <xf numFmtId="2" fontId="41" fillId="36" borderId="14" xfId="0" applyNumberFormat="1" applyFont="1" applyFill="1" applyBorder="1" applyAlignment="1">
      <alignment horizontal="center"/>
    </xf>
    <xf numFmtId="0" fontId="41" fillId="36" borderId="15" xfId="0" applyFont="1" applyFill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38" borderId="37" xfId="0" applyFont="1" applyFill="1" applyBorder="1" applyAlignment="1">
      <alignment horizontal="center"/>
    </xf>
    <xf numFmtId="0" fontId="41" fillId="0" borderId="4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zoomScale="86" zoomScaleNormal="86" zoomScalePageLayoutView="0" workbookViewId="0" topLeftCell="A16">
      <selection activeCell="M27" sqref="M27"/>
    </sheetView>
  </sheetViews>
  <sheetFormatPr defaultColWidth="9.140625" defaultRowHeight="15"/>
  <cols>
    <col min="2" max="2" width="14.140625" style="11" customWidth="1"/>
    <col min="3" max="3" width="12.57421875" style="11" customWidth="1"/>
    <col min="4" max="4" width="30.00390625" style="0" customWidth="1"/>
    <col min="5" max="5" width="28.00390625" style="0" customWidth="1"/>
    <col min="6" max="6" width="12.28125" style="11" customWidth="1"/>
    <col min="7" max="7" width="13.7109375" style="11" customWidth="1"/>
    <col min="8" max="9" width="12.8515625" style="11" customWidth="1"/>
    <col min="10" max="11" width="11.7109375" style="11" customWidth="1"/>
    <col min="13" max="13" width="21.28125" style="0" customWidth="1"/>
    <col min="14" max="14" width="8.8515625" style="0" customWidth="1"/>
    <col min="18" max="18" width="8.8515625" style="0" customWidth="1"/>
    <col min="23" max="23" width="21.140625" style="0" customWidth="1"/>
  </cols>
  <sheetData>
    <row r="1" spans="1:11" s="182" customFormat="1" ht="186" customHeight="1" thickBot="1">
      <c r="A1" s="210"/>
      <c r="B1" s="211"/>
      <c r="C1" s="211"/>
      <c r="D1" s="211"/>
      <c r="E1" s="211"/>
      <c r="F1" s="212" t="s">
        <v>643</v>
      </c>
      <c r="G1" s="212" t="s">
        <v>642</v>
      </c>
      <c r="H1" s="212" t="s">
        <v>641</v>
      </c>
      <c r="I1" s="212" t="s">
        <v>583</v>
      </c>
      <c r="J1" s="212" t="s">
        <v>373</v>
      </c>
      <c r="K1" s="213" t="s">
        <v>640</v>
      </c>
    </row>
    <row r="2" spans="1:11" s="182" customFormat="1" ht="33.75" customHeight="1" thickBot="1">
      <c r="A2" s="214" t="s">
        <v>403</v>
      </c>
      <c r="B2" s="215" t="s">
        <v>328</v>
      </c>
      <c r="C2" s="215" t="s">
        <v>364</v>
      </c>
      <c r="D2" s="215" t="s">
        <v>573</v>
      </c>
      <c r="E2" s="215" t="s">
        <v>158</v>
      </c>
      <c r="F2" s="215"/>
      <c r="G2" s="215"/>
      <c r="H2" s="215"/>
      <c r="I2" s="215"/>
      <c r="J2" s="215"/>
      <c r="K2" s="216"/>
    </row>
    <row r="3" spans="1:11" ht="15" thickBot="1">
      <c r="A3" s="72">
        <v>1</v>
      </c>
      <c r="B3" s="77" t="s">
        <v>178</v>
      </c>
      <c r="C3" s="72" t="s">
        <v>211</v>
      </c>
      <c r="D3" s="72" t="s">
        <v>366</v>
      </c>
      <c r="E3" s="72"/>
      <c r="F3" s="72">
        <v>1</v>
      </c>
      <c r="G3" s="72">
        <v>0</v>
      </c>
      <c r="H3" s="72">
        <v>0</v>
      </c>
      <c r="I3" s="72">
        <v>0</v>
      </c>
      <c r="J3" s="72">
        <v>1</v>
      </c>
      <c r="K3" s="72">
        <f>I3+(J3&gt;0)</f>
        <v>1</v>
      </c>
    </row>
    <row r="4" spans="1:23" ht="14.25">
      <c r="A4" s="5">
        <v>2</v>
      </c>
      <c r="B4" s="83" t="s">
        <v>225</v>
      </c>
      <c r="C4" s="72" t="s">
        <v>211</v>
      </c>
      <c r="D4" s="72" t="s">
        <v>367</v>
      </c>
      <c r="E4" s="72"/>
      <c r="F4" s="5">
        <v>1</v>
      </c>
      <c r="G4" s="5">
        <v>0</v>
      </c>
      <c r="H4" s="5">
        <v>0</v>
      </c>
      <c r="I4" s="5">
        <v>0</v>
      </c>
      <c r="J4" s="5">
        <v>0</v>
      </c>
      <c r="K4" s="72">
        <f>I4+(J4&gt;0)</f>
        <v>0</v>
      </c>
      <c r="M4" s="237" t="s">
        <v>364</v>
      </c>
      <c r="N4" s="238" t="s">
        <v>609</v>
      </c>
      <c r="O4" s="238" t="s">
        <v>610</v>
      </c>
      <c r="P4" s="238" t="s">
        <v>713</v>
      </c>
      <c r="Q4" s="238" t="s">
        <v>701</v>
      </c>
      <c r="R4" s="238" t="s">
        <v>702</v>
      </c>
      <c r="S4" s="238" t="s">
        <v>703</v>
      </c>
      <c r="T4" s="238" t="s">
        <v>704</v>
      </c>
      <c r="U4" s="238" t="s">
        <v>705</v>
      </c>
      <c r="V4" s="238" t="s">
        <v>709</v>
      </c>
      <c r="W4" s="239" t="s">
        <v>158</v>
      </c>
    </row>
    <row r="5" spans="1:23" ht="14.25">
      <c r="A5" s="5">
        <v>3</v>
      </c>
      <c r="B5" s="83" t="s">
        <v>392</v>
      </c>
      <c r="C5" s="72" t="s">
        <v>211</v>
      </c>
      <c r="D5" s="72" t="s">
        <v>367</v>
      </c>
      <c r="E5" s="72"/>
      <c r="F5" s="5">
        <v>1</v>
      </c>
      <c r="G5" s="5">
        <v>0</v>
      </c>
      <c r="H5" s="5">
        <v>0</v>
      </c>
      <c r="I5" s="5">
        <v>0</v>
      </c>
      <c r="J5" s="5">
        <v>0</v>
      </c>
      <c r="K5" s="72">
        <f aca="true" t="shared" si="0" ref="K5:K68">I5+(J5&gt;0)</f>
        <v>0</v>
      </c>
      <c r="M5" s="224" t="s">
        <v>210</v>
      </c>
      <c r="N5" s="85">
        <f>SUM(P5:V5)</f>
        <v>20</v>
      </c>
      <c r="O5" s="218">
        <f>N5/N11*100</f>
        <v>39.21568627450981</v>
      </c>
      <c r="P5" s="85">
        <v>8</v>
      </c>
      <c r="Q5" s="85">
        <v>6</v>
      </c>
      <c r="R5" s="85">
        <v>2</v>
      </c>
      <c r="S5" s="85">
        <v>1</v>
      </c>
      <c r="T5" s="85">
        <v>2</v>
      </c>
      <c r="U5" s="85">
        <v>1</v>
      </c>
      <c r="V5" s="85">
        <v>0</v>
      </c>
      <c r="W5" s="230"/>
    </row>
    <row r="6" spans="1:23" ht="14.25">
      <c r="A6" s="5">
        <v>4</v>
      </c>
      <c r="B6" s="83" t="s">
        <v>247</v>
      </c>
      <c r="C6" s="72" t="s">
        <v>211</v>
      </c>
      <c r="D6" s="72" t="s">
        <v>368</v>
      </c>
      <c r="E6" s="72"/>
      <c r="F6" s="5">
        <v>1</v>
      </c>
      <c r="G6" s="5">
        <v>1</v>
      </c>
      <c r="H6" s="5">
        <v>0</v>
      </c>
      <c r="I6" s="5">
        <v>0</v>
      </c>
      <c r="J6" s="5">
        <v>1</v>
      </c>
      <c r="K6" s="72">
        <f t="shared" si="0"/>
        <v>1</v>
      </c>
      <c r="M6" s="225" t="s">
        <v>212</v>
      </c>
      <c r="N6" s="178">
        <f>SUM(P6:V6)</f>
        <v>8</v>
      </c>
      <c r="O6" s="219">
        <f>N6/N11*100</f>
        <v>15.686274509803921</v>
      </c>
      <c r="P6" s="178">
        <v>6</v>
      </c>
      <c r="Q6" s="178">
        <v>0</v>
      </c>
      <c r="R6" s="178">
        <v>1</v>
      </c>
      <c r="S6" s="178">
        <v>0</v>
      </c>
      <c r="T6" s="178">
        <v>1</v>
      </c>
      <c r="U6" s="178">
        <v>0</v>
      </c>
      <c r="V6" s="178">
        <v>0</v>
      </c>
      <c r="W6" s="231"/>
    </row>
    <row r="7" spans="1:23" ht="14.25">
      <c r="A7" s="5">
        <v>5</v>
      </c>
      <c r="B7" s="83" t="s">
        <v>231</v>
      </c>
      <c r="C7" s="72" t="s">
        <v>211</v>
      </c>
      <c r="D7" s="72" t="s">
        <v>368</v>
      </c>
      <c r="E7" s="72"/>
      <c r="F7" s="5">
        <v>1</v>
      </c>
      <c r="G7" s="5">
        <v>1</v>
      </c>
      <c r="H7" s="5">
        <v>0</v>
      </c>
      <c r="I7" s="5">
        <v>0</v>
      </c>
      <c r="J7" s="5">
        <v>0</v>
      </c>
      <c r="K7" s="72">
        <f t="shared" si="0"/>
        <v>0</v>
      </c>
      <c r="M7" s="226" t="s">
        <v>209</v>
      </c>
      <c r="N7" s="84">
        <f>SUM(P7:V7)</f>
        <v>8</v>
      </c>
      <c r="O7" s="220">
        <f>N7/N11*100</f>
        <v>15.686274509803921</v>
      </c>
      <c r="P7" s="84">
        <v>3</v>
      </c>
      <c r="Q7" s="84">
        <v>3</v>
      </c>
      <c r="R7" s="84">
        <v>0</v>
      </c>
      <c r="S7" s="84">
        <v>1</v>
      </c>
      <c r="T7" s="84">
        <v>0</v>
      </c>
      <c r="U7" s="84">
        <v>1</v>
      </c>
      <c r="V7" s="84">
        <v>0</v>
      </c>
      <c r="W7" s="232"/>
    </row>
    <row r="8" spans="1:23" ht="14.25">
      <c r="A8" s="5">
        <v>6</v>
      </c>
      <c r="B8" s="83" t="s">
        <v>365</v>
      </c>
      <c r="C8" s="72" t="s">
        <v>211</v>
      </c>
      <c r="D8" s="72" t="s">
        <v>371</v>
      </c>
      <c r="E8" s="72"/>
      <c r="F8" s="5">
        <v>1</v>
      </c>
      <c r="G8" s="5">
        <v>1</v>
      </c>
      <c r="H8" s="5">
        <v>0</v>
      </c>
      <c r="I8" s="5">
        <v>0</v>
      </c>
      <c r="J8" s="5">
        <v>1</v>
      </c>
      <c r="K8" s="72">
        <f t="shared" si="0"/>
        <v>1</v>
      </c>
      <c r="M8" s="227" t="s">
        <v>696</v>
      </c>
      <c r="N8" s="163">
        <f>SUM(P8:V8)</f>
        <v>3</v>
      </c>
      <c r="O8" s="221">
        <f>N8/N11*100</f>
        <v>5.88235294117647</v>
      </c>
      <c r="P8" s="163">
        <v>1</v>
      </c>
      <c r="Q8" s="163">
        <v>0</v>
      </c>
      <c r="R8" s="163">
        <v>1</v>
      </c>
      <c r="S8" s="163">
        <v>0</v>
      </c>
      <c r="T8" s="163">
        <v>1</v>
      </c>
      <c r="U8" s="163">
        <v>0</v>
      </c>
      <c r="V8" s="163">
        <v>0</v>
      </c>
      <c r="W8" s="233"/>
    </row>
    <row r="9" spans="1:23" ht="14.25">
      <c r="A9" s="5">
        <v>7</v>
      </c>
      <c r="B9" s="83" t="s">
        <v>237</v>
      </c>
      <c r="C9" s="72" t="s">
        <v>211</v>
      </c>
      <c r="D9" s="72" t="s">
        <v>369</v>
      </c>
      <c r="E9" s="72"/>
      <c r="F9" s="5">
        <v>1</v>
      </c>
      <c r="G9" s="5">
        <v>1</v>
      </c>
      <c r="H9" s="5">
        <v>0</v>
      </c>
      <c r="I9" s="5">
        <v>0</v>
      </c>
      <c r="J9" s="5">
        <v>0</v>
      </c>
      <c r="K9" s="72">
        <f t="shared" si="0"/>
        <v>0</v>
      </c>
      <c r="M9" s="228" t="s">
        <v>607</v>
      </c>
      <c r="N9" s="83">
        <f>SUM(P9:V9)</f>
        <v>7</v>
      </c>
      <c r="O9" s="222">
        <f>N9/N11*100</f>
        <v>13.725490196078432</v>
      </c>
      <c r="P9" s="83">
        <v>1</v>
      </c>
      <c r="Q9" s="83">
        <v>2</v>
      </c>
      <c r="R9" s="83">
        <v>1</v>
      </c>
      <c r="S9" s="83">
        <v>1</v>
      </c>
      <c r="T9" s="83">
        <v>1</v>
      </c>
      <c r="U9" s="83">
        <v>1</v>
      </c>
      <c r="V9" s="83">
        <v>0</v>
      </c>
      <c r="W9" s="234"/>
    </row>
    <row r="10" spans="1:23" ht="14.25">
      <c r="A10" s="5">
        <v>8</v>
      </c>
      <c r="B10" s="163" t="s">
        <v>173</v>
      </c>
      <c r="C10" s="72" t="s">
        <v>213</v>
      </c>
      <c r="D10" s="72" t="s">
        <v>366</v>
      </c>
      <c r="E10" s="72"/>
      <c r="F10" s="5">
        <v>1</v>
      </c>
      <c r="G10" s="5">
        <v>0</v>
      </c>
      <c r="H10" s="5">
        <v>0</v>
      </c>
      <c r="I10" s="5">
        <v>0</v>
      </c>
      <c r="J10" s="5">
        <v>1</v>
      </c>
      <c r="K10" s="72">
        <f t="shared" si="0"/>
        <v>1</v>
      </c>
      <c r="M10" s="229" t="s">
        <v>706</v>
      </c>
      <c r="N10" s="179">
        <f>SUM(P10:V10)</f>
        <v>5</v>
      </c>
      <c r="O10" s="223">
        <f>N10/N11*100</f>
        <v>9.803921568627452</v>
      </c>
      <c r="P10" s="179">
        <v>3</v>
      </c>
      <c r="Q10" s="179">
        <v>2</v>
      </c>
      <c r="R10" s="179">
        <v>0</v>
      </c>
      <c r="S10" s="179">
        <v>0</v>
      </c>
      <c r="T10" s="179">
        <v>0</v>
      </c>
      <c r="U10" s="179">
        <v>0</v>
      </c>
      <c r="V10" s="179">
        <v>0</v>
      </c>
      <c r="W10" s="235"/>
    </row>
    <row r="11" spans="1:23" ht="15" thickBot="1">
      <c r="A11" s="5">
        <v>9</v>
      </c>
      <c r="B11" s="163" t="s">
        <v>179</v>
      </c>
      <c r="C11" s="72" t="s">
        <v>213</v>
      </c>
      <c r="D11" s="72" t="s">
        <v>180</v>
      </c>
      <c r="E11" s="72" t="s">
        <v>180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72">
        <f t="shared" si="0"/>
        <v>0</v>
      </c>
      <c r="M11" s="241" t="s">
        <v>707</v>
      </c>
      <c r="N11" s="242">
        <f>SUM(N5:N10)</f>
        <v>51</v>
      </c>
      <c r="O11" s="243">
        <f>N11/N11*100</f>
        <v>100</v>
      </c>
      <c r="P11" s="242">
        <f>SUM(P5:P10)</f>
        <v>22</v>
      </c>
      <c r="Q11" s="242">
        <f aca="true" t="shared" si="1" ref="Q11:V11">SUM(Q5:Q10)</f>
        <v>13</v>
      </c>
      <c r="R11" s="242">
        <f t="shared" si="1"/>
        <v>5</v>
      </c>
      <c r="S11" s="242">
        <f t="shared" si="1"/>
        <v>3</v>
      </c>
      <c r="T11" s="242">
        <f t="shared" si="1"/>
        <v>5</v>
      </c>
      <c r="U11" s="242">
        <f t="shared" si="1"/>
        <v>3</v>
      </c>
      <c r="V11" s="242">
        <f t="shared" si="1"/>
        <v>0</v>
      </c>
      <c r="W11" s="244"/>
    </row>
    <row r="12" spans="1:23" ht="14.25">
      <c r="A12" s="5">
        <v>10</v>
      </c>
      <c r="B12" s="163" t="s">
        <v>226</v>
      </c>
      <c r="C12" s="72" t="s">
        <v>238</v>
      </c>
      <c r="D12" s="72" t="s">
        <v>370</v>
      </c>
      <c r="E12" s="72"/>
      <c r="F12" s="5">
        <v>1</v>
      </c>
      <c r="G12" s="5">
        <v>1</v>
      </c>
      <c r="H12" s="5">
        <v>0</v>
      </c>
      <c r="I12" s="5">
        <v>0</v>
      </c>
      <c r="J12" s="5">
        <v>1</v>
      </c>
      <c r="K12" s="72">
        <f t="shared" si="0"/>
        <v>1</v>
      </c>
      <c r="M12" s="237" t="s">
        <v>714</v>
      </c>
      <c r="N12" s="238" t="s">
        <v>609</v>
      </c>
      <c r="O12" s="240"/>
      <c r="P12" s="238" t="s">
        <v>713</v>
      </c>
      <c r="Q12" s="238" t="s">
        <v>701</v>
      </c>
      <c r="R12" s="238" t="s">
        <v>702</v>
      </c>
      <c r="S12" s="238" t="s">
        <v>703</v>
      </c>
      <c r="T12" s="238" t="s">
        <v>704</v>
      </c>
      <c r="U12" s="238" t="s">
        <v>705</v>
      </c>
      <c r="V12" s="238" t="s">
        <v>709</v>
      </c>
      <c r="W12" s="239" t="s">
        <v>158</v>
      </c>
    </row>
    <row r="13" spans="1:23" ht="14.25">
      <c r="A13" s="5">
        <v>11</v>
      </c>
      <c r="B13" s="163" t="s">
        <v>232</v>
      </c>
      <c r="C13" s="72" t="s">
        <v>238</v>
      </c>
      <c r="D13" s="72" t="s">
        <v>371</v>
      </c>
      <c r="E13" s="72"/>
      <c r="F13" s="5">
        <v>1</v>
      </c>
      <c r="G13" s="5">
        <v>1</v>
      </c>
      <c r="H13" s="5">
        <v>0</v>
      </c>
      <c r="I13" s="5">
        <v>0</v>
      </c>
      <c r="J13" s="5">
        <v>1</v>
      </c>
      <c r="K13" s="72">
        <f t="shared" si="0"/>
        <v>1</v>
      </c>
      <c r="M13" s="12" t="s">
        <v>697</v>
      </c>
      <c r="N13" s="5">
        <f>SUM(P13:V13)</f>
        <v>10</v>
      </c>
      <c r="O13" s="240"/>
      <c r="P13" s="5">
        <v>6</v>
      </c>
      <c r="Q13" s="5">
        <v>0</v>
      </c>
      <c r="R13" s="5">
        <v>2</v>
      </c>
      <c r="S13" s="5">
        <v>0</v>
      </c>
      <c r="T13" s="5">
        <v>2</v>
      </c>
      <c r="U13" s="5">
        <v>0</v>
      </c>
      <c r="V13" s="5">
        <v>0</v>
      </c>
      <c r="W13" s="236" t="s">
        <v>712</v>
      </c>
    </row>
    <row r="14" spans="1:23" ht="14.25">
      <c r="A14" s="5">
        <v>12</v>
      </c>
      <c r="B14" s="84" t="s">
        <v>175</v>
      </c>
      <c r="C14" s="72" t="s">
        <v>209</v>
      </c>
      <c r="D14" s="72" t="s">
        <v>366</v>
      </c>
      <c r="E14" s="72"/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72">
        <f t="shared" si="0"/>
        <v>0</v>
      </c>
      <c r="M14" s="12" t="s">
        <v>698</v>
      </c>
      <c r="N14" s="5">
        <f>SUM(P14:V14)</f>
        <v>3</v>
      </c>
      <c r="O14" s="240"/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3</v>
      </c>
      <c r="W14" s="236" t="s">
        <v>711</v>
      </c>
    </row>
    <row r="15" spans="1:23" ht="14.25">
      <c r="A15" s="5">
        <v>13</v>
      </c>
      <c r="B15" s="84" t="s">
        <v>176</v>
      </c>
      <c r="C15" s="72" t="s">
        <v>209</v>
      </c>
      <c r="D15" s="72" t="s">
        <v>366</v>
      </c>
      <c r="E15" s="72"/>
      <c r="F15" s="5">
        <v>1</v>
      </c>
      <c r="G15" s="5">
        <v>1</v>
      </c>
      <c r="H15" s="5">
        <v>0</v>
      </c>
      <c r="I15" s="5">
        <v>0</v>
      </c>
      <c r="J15" s="5">
        <v>2</v>
      </c>
      <c r="K15" s="72">
        <f t="shared" si="0"/>
        <v>1</v>
      </c>
      <c r="M15" s="12" t="s">
        <v>699</v>
      </c>
      <c r="N15" s="5">
        <f>SUM(P15:V15)</f>
        <v>5</v>
      </c>
      <c r="O15" s="240"/>
      <c r="P15" s="5">
        <v>0</v>
      </c>
      <c r="Q15" s="5">
        <v>3</v>
      </c>
      <c r="R15" s="5">
        <v>0</v>
      </c>
      <c r="S15" s="5">
        <v>1</v>
      </c>
      <c r="T15" s="5">
        <v>0</v>
      </c>
      <c r="U15" s="5">
        <v>1</v>
      </c>
      <c r="V15" s="5">
        <v>0</v>
      </c>
      <c r="W15" s="236" t="s">
        <v>700</v>
      </c>
    </row>
    <row r="16" spans="1:23" ht="14.25">
      <c r="A16" s="5">
        <v>14</v>
      </c>
      <c r="B16" s="84" t="s">
        <v>177</v>
      </c>
      <c r="C16" s="72" t="s">
        <v>209</v>
      </c>
      <c r="D16" s="72" t="s">
        <v>366</v>
      </c>
      <c r="E16" s="72"/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72">
        <f t="shared" si="0"/>
        <v>0</v>
      </c>
      <c r="M16" s="12" t="s">
        <v>708</v>
      </c>
      <c r="N16" s="5">
        <f>SUM(P16:V16)</f>
        <v>7</v>
      </c>
      <c r="O16" s="240"/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7</v>
      </c>
      <c r="W16" s="236" t="s">
        <v>710</v>
      </c>
    </row>
    <row r="17" spans="1:23" ht="15" thickBot="1">
      <c r="A17" s="5">
        <v>15</v>
      </c>
      <c r="B17" s="84" t="s">
        <v>216</v>
      </c>
      <c r="C17" s="72" t="s">
        <v>209</v>
      </c>
      <c r="D17" s="72" t="s">
        <v>367</v>
      </c>
      <c r="E17" s="72"/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72">
        <f t="shared" si="0"/>
        <v>0</v>
      </c>
      <c r="M17" s="241" t="s">
        <v>715</v>
      </c>
      <c r="N17" s="242">
        <f>SUM(N13:N16)</f>
        <v>25</v>
      </c>
      <c r="O17" s="240"/>
      <c r="P17" s="242">
        <f aca="true" t="shared" si="2" ref="O17:V17">SUM(P13:P16)</f>
        <v>6</v>
      </c>
      <c r="Q17" s="242">
        <f t="shared" si="2"/>
        <v>3</v>
      </c>
      <c r="R17" s="242">
        <f t="shared" si="2"/>
        <v>2</v>
      </c>
      <c r="S17" s="242">
        <f t="shared" si="2"/>
        <v>1</v>
      </c>
      <c r="T17" s="242">
        <f t="shared" si="2"/>
        <v>2</v>
      </c>
      <c r="U17" s="242">
        <f t="shared" si="2"/>
        <v>1</v>
      </c>
      <c r="V17" s="242">
        <f t="shared" si="2"/>
        <v>10</v>
      </c>
      <c r="W17" s="244"/>
    </row>
    <row r="18" spans="1:23" ht="15" thickBot="1">
      <c r="A18" s="5">
        <v>16</v>
      </c>
      <c r="B18" s="84" t="s">
        <v>217</v>
      </c>
      <c r="C18" s="72" t="s">
        <v>209</v>
      </c>
      <c r="D18" s="72" t="s">
        <v>367</v>
      </c>
      <c r="E18" s="72"/>
      <c r="F18" s="5">
        <v>1</v>
      </c>
      <c r="G18" s="5">
        <v>1</v>
      </c>
      <c r="H18" s="5">
        <v>0</v>
      </c>
      <c r="I18" s="5">
        <v>0</v>
      </c>
      <c r="J18" s="5">
        <v>0</v>
      </c>
      <c r="K18" s="72">
        <f t="shared" si="0"/>
        <v>0</v>
      </c>
      <c r="M18" s="245" t="s">
        <v>608</v>
      </c>
      <c r="N18" s="246">
        <f>N11+N17</f>
        <v>76</v>
      </c>
      <c r="O18" s="247"/>
      <c r="P18" s="246">
        <f aca="true" t="shared" si="3" ref="O18:V18">P11+P17</f>
        <v>28</v>
      </c>
      <c r="Q18" s="246">
        <f t="shared" si="3"/>
        <v>16</v>
      </c>
      <c r="R18" s="246">
        <f t="shared" si="3"/>
        <v>7</v>
      </c>
      <c r="S18" s="246">
        <f t="shared" si="3"/>
        <v>4</v>
      </c>
      <c r="T18" s="246">
        <f t="shared" si="3"/>
        <v>7</v>
      </c>
      <c r="U18" s="246">
        <f t="shared" si="3"/>
        <v>4</v>
      </c>
      <c r="V18" s="246">
        <f t="shared" si="3"/>
        <v>10</v>
      </c>
      <c r="W18" s="248"/>
    </row>
    <row r="19" spans="1:11" ht="14.25">
      <c r="A19" s="5">
        <v>17</v>
      </c>
      <c r="B19" s="84" t="s">
        <v>218</v>
      </c>
      <c r="C19" s="72" t="s">
        <v>209</v>
      </c>
      <c r="D19" s="72" t="s">
        <v>367</v>
      </c>
      <c r="E19" s="72"/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72">
        <f t="shared" si="0"/>
        <v>0</v>
      </c>
    </row>
    <row r="20" spans="1:11" ht="14.25">
      <c r="A20" s="5">
        <v>18</v>
      </c>
      <c r="B20" s="84" t="s">
        <v>230</v>
      </c>
      <c r="C20" s="72" t="s">
        <v>209</v>
      </c>
      <c r="D20" s="72" t="s">
        <v>368</v>
      </c>
      <c r="E20" s="72"/>
      <c r="F20" s="5">
        <v>1</v>
      </c>
      <c r="G20" s="5">
        <v>1</v>
      </c>
      <c r="H20" s="5">
        <v>0</v>
      </c>
      <c r="I20" s="5">
        <v>0</v>
      </c>
      <c r="J20" s="5">
        <v>0</v>
      </c>
      <c r="K20" s="72">
        <f t="shared" si="0"/>
        <v>0</v>
      </c>
    </row>
    <row r="21" spans="1:11" ht="14.25">
      <c r="A21" s="5">
        <v>19</v>
      </c>
      <c r="B21" s="84" t="s">
        <v>236</v>
      </c>
      <c r="C21" s="72" t="s">
        <v>209</v>
      </c>
      <c r="D21" s="72" t="s">
        <v>369</v>
      </c>
      <c r="E21" s="72"/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72">
        <f t="shared" si="0"/>
        <v>0</v>
      </c>
    </row>
    <row r="22" spans="1:11" ht="14.25">
      <c r="A22" s="5">
        <v>20</v>
      </c>
      <c r="B22" s="5" t="s">
        <v>185</v>
      </c>
      <c r="C22" s="72" t="s">
        <v>248</v>
      </c>
      <c r="D22" s="72" t="s">
        <v>574</v>
      </c>
      <c r="E22" s="72" t="s">
        <v>574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72">
        <f t="shared" si="0"/>
        <v>0</v>
      </c>
    </row>
    <row r="23" spans="1:11" ht="14.25">
      <c r="A23" s="162">
        <v>21</v>
      </c>
      <c r="B23" s="179" t="s">
        <v>569</v>
      </c>
      <c r="C23" s="72" t="s">
        <v>208</v>
      </c>
      <c r="D23" s="72" t="s">
        <v>571</v>
      </c>
      <c r="E23" s="72"/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72">
        <f t="shared" si="0"/>
        <v>0</v>
      </c>
    </row>
    <row r="24" spans="1:11" ht="14.25">
      <c r="A24" s="162">
        <v>22</v>
      </c>
      <c r="B24" s="179" t="s">
        <v>570</v>
      </c>
      <c r="C24" s="72" t="s">
        <v>208</v>
      </c>
      <c r="D24" s="72" t="s">
        <v>571</v>
      </c>
      <c r="E24" s="72"/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72">
        <f>I24+(J24&gt;0)</f>
        <v>0</v>
      </c>
    </row>
    <row r="25" spans="1:11" ht="14.25">
      <c r="A25" s="5">
        <v>23</v>
      </c>
      <c r="B25" s="179" t="s">
        <v>174</v>
      </c>
      <c r="C25" s="72" t="s">
        <v>208</v>
      </c>
      <c r="D25" s="72" t="s">
        <v>366</v>
      </c>
      <c r="E25" s="72"/>
      <c r="F25" s="5">
        <v>1</v>
      </c>
      <c r="G25" s="5">
        <v>0</v>
      </c>
      <c r="H25" s="5">
        <v>0</v>
      </c>
      <c r="I25" s="5">
        <v>0</v>
      </c>
      <c r="J25" s="5">
        <v>1</v>
      </c>
      <c r="K25" s="72">
        <f t="shared" si="0"/>
        <v>1</v>
      </c>
    </row>
    <row r="26" spans="1:11" ht="14.25">
      <c r="A26" s="5">
        <v>24</v>
      </c>
      <c r="B26" s="179" t="s">
        <v>214</v>
      </c>
      <c r="C26" s="72" t="s">
        <v>208</v>
      </c>
      <c r="D26" s="72" t="s">
        <v>367</v>
      </c>
      <c r="E26" s="72"/>
      <c r="F26" s="5">
        <v>1</v>
      </c>
      <c r="G26" s="5">
        <v>1</v>
      </c>
      <c r="H26" s="5">
        <v>0</v>
      </c>
      <c r="I26" s="5">
        <v>0</v>
      </c>
      <c r="J26" s="5">
        <v>0</v>
      </c>
      <c r="K26" s="72">
        <f t="shared" si="0"/>
        <v>0</v>
      </c>
    </row>
    <row r="27" spans="1:11" ht="14.25">
      <c r="A27" s="5">
        <v>25</v>
      </c>
      <c r="B27" s="179" t="s">
        <v>215</v>
      </c>
      <c r="C27" s="72" t="s">
        <v>208</v>
      </c>
      <c r="D27" s="72" t="s">
        <v>367</v>
      </c>
      <c r="E27" s="72"/>
      <c r="F27" s="5">
        <v>1</v>
      </c>
      <c r="G27" s="5">
        <v>1</v>
      </c>
      <c r="H27" s="5">
        <v>0</v>
      </c>
      <c r="I27" s="5">
        <v>0</v>
      </c>
      <c r="J27" s="5">
        <v>0</v>
      </c>
      <c r="K27" s="72">
        <f t="shared" si="0"/>
        <v>0</v>
      </c>
    </row>
    <row r="28" spans="1:11" ht="14.25">
      <c r="A28" s="162">
        <v>26</v>
      </c>
      <c r="B28" s="178" t="s">
        <v>159</v>
      </c>
      <c r="C28" s="72" t="s">
        <v>212</v>
      </c>
      <c r="D28" s="72" t="s">
        <v>366</v>
      </c>
      <c r="E28" s="72" t="s">
        <v>584</v>
      </c>
      <c r="F28" s="5">
        <v>1</v>
      </c>
      <c r="G28" s="5">
        <v>0</v>
      </c>
      <c r="H28" s="5">
        <v>1</v>
      </c>
      <c r="I28" s="5">
        <v>2</v>
      </c>
      <c r="J28" s="5">
        <v>1</v>
      </c>
      <c r="K28" s="72">
        <f t="shared" si="0"/>
        <v>3</v>
      </c>
    </row>
    <row r="29" spans="1:11" ht="14.25">
      <c r="A29" s="162">
        <v>27</v>
      </c>
      <c r="B29" s="178" t="s">
        <v>160</v>
      </c>
      <c r="C29" s="72" t="s">
        <v>212</v>
      </c>
      <c r="D29" s="72" t="s">
        <v>366</v>
      </c>
      <c r="E29" s="72" t="s">
        <v>585</v>
      </c>
      <c r="F29" s="5">
        <v>1</v>
      </c>
      <c r="G29" s="5">
        <v>0</v>
      </c>
      <c r="H29" s="5">
        <v>1</v>
      </c>
      <c r="I29" s="5">
        <v>4</v>
      </c>
      <c r="J29" s="5">
        <v>1</v>
      </c>
      <c r="K29" s="72">
        <f t="shared" si="0"/>
        <v>5</v>
      </c>
    </row>
    <row r="30" spans="1:11" ht="14.25">
      <c r="A30" s="5">
        <v>28</v>
      </c>
      <c r="B30" s="178" t="s">
        <v>161</v>
      </c>
      <c r="C30" s="72" t="s">
        <v>212</v>
      </c>
      <c r="D30" s="72" t="s">
        <v>366</v>
      </c>
      <c r="E30" s="72" t="s">
        <v>586</v>
      </c>
      <c r="F30" s="5">
        <v>1</v>
      </c>
      <c r="G30" s="5">
        <v>0</v>
      </c>
      <c r="H30" s="5">
        <v>1</v>
      </c>
      <c r="I30" s="5">
        <v>4</v>
      </c>
      <c r="J30" s="5">
        <v>1</v>
      </c>
      <c r="K30" s="72">
        <f t="shared" si="0"/>
        <v>5</v>
      </c>
    </row>
    <row r="31" spans="1:11" ht="14.25">
      <c r="A31" s="5">
        <v>29</v>
      </c>
      <c r="B31" s="178" t="s">
        <v>162</v>
      </c>
      <c r="C31" s="72" t="s">
        <v>212</v>
      </c>
      <c r="D31" s="72" t="s">
        <v>366</v>
      </c>
      <c r="E31" s="72" t="s">
        <v>587</v>
      </c>
      <c r="F31" s="5">
        <v>1</v>
      </c>
      <c r="G31" s="5">
        <v>0</v>
      </c>
      <c r="H31" s="5">
        <v>1</v>
      </c>
      <c r="I31" s="5">
        <v>3</v>
      </c>
      <c r="J31" s="5">
        <v>1</v>
      </c>
      <c r="K31" s="72">
        <f t="shared" si="0"/>
        <v>4</v>
      </c>
    </row>
    <row r="32" spans="1:11" ht="14.25">
      <c r="A32" s="5">
        <v>30</v>
      </c>
      <c r="B32" s="178" t="s">
        <v>163</v>
      </c>
      <c r="C32" s="72" t="s">
        <v>212</v>
      </c>
      <c r="D32" s="72" t="s">
        <v>366</v>
      </c>
      <c r="E32" s="72" t="s">
        <v>588</v>
      </c>
      <c r="F32" s="5">
        <v>1</v>
      </c>
      <c r="G32" s="5">
        <v>0</v>
      </c>
      <c r="H32" s="5">
        <v>1</v>
      </c>
      <c r="I32" s="5">
        <v>3</v>
      </c>
      <c r="J32" s="5">
        <v>1</v>
      </c>
      <c r="K32" s="72">
        <f t="shared" si="0"/>
        <v>4</v>
      </c>
    </row>
    <row r="33" spans="1:11" ht="14.25">
      <c r="A33" s="162">
        <v>31</v>
      </c>
      <c r="B33" s="178" t="s">
        <v>164</v>
      </c>
      <c r="C33" s="72" t="s">
        <v>212</v>
      </c>
      <c r="D33" s="72" t="s">
        <v>366</v>
      </c>
      <c r="E33" s="72" t="s">
        <v>589</v>
      </c>
      <c r="F33" s="5">
        <v>1</v>
      </c>
      <c r="G33" s="5">
        <v>0</v>
      </c>
      <c r="H33" s="5">
        <v>1</v>
      </c>
      <c r="I33" s="5">
        <v>3</v>
      </c>
      <c r="J33" s="5">
        <v>1</v>
      </c>
      <c r="K33" s="72">
        <f t="shared" si="0"/>
        <v>4</v>
      </c>
    </row>
    <row r="34" spans="1:11" ht="14.25">
      <c r="A34" s="162">
        <v>32</v>
      </c>
      <c r="B34" s="178" t="s">
        <v>229</v>
      </c>
      <c r="C34" s="72" t="s">
        <v>212</v>
      </c>
      <c r="D34" s="72" t="s">
        <v>370</v>
      </c>
      <c r="E34" s="72" t="s">
        <v>590</v>
      </c>
      <c r="F34" s="5">
        <v>1</v>
      </c>
      <c r="G34" s="5">
        <v>0</v>
      </c>
      <c r="H34" s="5">
        <v>1</v>
      </c>
      <c r="I34" s="5">
        <v>3</v>
      </c>
      <c r="J34" s="5">
        <v>1</v>
      </c>
      <c r="K34" s="72">
        <f t="shared" si="0"/>
        <v>4</v>
      </c>
    </row>
    <row r="35" spans="1:11" ht="14.25">
      <c r="A35" s="5">
        <v>33</v>
      </c>
      <c r="B35" s="178" t="s">
        <v>235</v>
      </c>
      <c r="C35" s="72" t="s">
        <v>212</v>
      </c>
      <c r="D35" s="72" t="s">
        <v>371</v>
      </c>
      <c r="E35" s="72" t="s">
        <v>591</v>
      </c>
      <c r="F35" s="5">
        <v>1</v>
      </c>
      <c r="G35" s="5">
        <v>0</v>
      </c>
      <c r="H35" s="5">
        <v>1</v>
      </c>
      <c r="I35" s="5">
        <v>3</v>
      </c>
      <c r="J35" s="5">
        <v>1</v>
      </c>
      <c r="K35" s="72">
        <f t="shared" si="0"/>
        <v>4</v>
      </c>
    </row>
    <row r="36" spans="1:11" ht="14.25">
      <c r="A36" s="5">
        <v>34</v>
      </c>
      <c r="B36" s="178" t="s">
        <v>186</v>
      </c>
      <c r="C36" s="72" t="s">
        <v>212</v>
      </c>
      <c r="D36" s="72" t="s">
        <v>187</v>
      </c>
      <c r="E36" s="72" t="s">
        <v>187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72">
        <f t="shared" si="0"/>
        <v>0</v>
      </c>
    </row>
    <row r="37" spans="1:11" ht="14.25">
      <c r="A37" s="5">
        <v>35</v>
      </c>
      <c r="B37" s="178" t="s">
        <v>190</v>
      </c>
      <c r="C37" s="72" t="s">
        <v>212</v>
      </c>
      <c r="D37" s="72" t="s">
        <v>191</v>
      </c>
      <c r="E37" s="72" t="s">
        <v>191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72">
        <f t="shared" si="0"/>
        <v>0</v>
      </c>
    </row>
    <row r="38" spans="1:11" ht="14.25">
      <c r="A38" s="162">
        <v>36</v>
      </c>
      <c r="B38" s="85" t="s">
        <v>165</v>
      </c>
      <c r="C38" s="72" t="s">
        <v>210</v>
      </c>
      <c r="D38" s="72" t="s">
        <v>366</v>
      </c>
      <c r="E38" s="72" t="s">
        <v>575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72">
        <f t="shared" si="0"/>
        <v>0</v>
      </c>
    </row>
    <row r="39" spans="1:11" ht="14.25">
      <c r="A39" s="162">
        <v>37</v>
      </c>
      <c r="B39" s="85" t="s">
        <v>166</v>
      </c>
      <c r="C39" s="72" t="s">
        <v>210</v>
      </c>
      <c r="D39" s="72" t="s">
        <v>366</v>
      </c>
      <c r="E39" s="72" t="s">
        <v>576</v>
      </c>
      <c r="F39" s="5">
        <v>1</v>
      </c>
      <c r="G39" s="5">
        <v>0</v>
      </c>
      <c r="H39" s="5">
        <v>0</v>
      </c>
      <c r="I39" s="5">
        <v>0</v>
      </c>
      <c r="J39" s="5">
        <v>2</v>
      </c>
      <c r="K39" s="72">
        <f t="shared" si="0"/>
        <v>1</v>
      </c>
    </row>
    <row r="40" spans="1:11" ht="14.25">
      <c r="A40" s="5">
        <v>38</v>
      </c>
      <c r="B40" s="85" t="s">
        <v>167</v>
      </c>
      <c r="C40" s="72" t="s">
        <v>210</v>
      </c>
      <c r="D40" s="72" t="s">
        <v>366</v>
      </c>
      <c r="E40" s="72" t="s">
        <v>581</v>
      </c>
      <c r="F40" s="5">
        <v>1</v>
      </c>
      <c r="G40" s="5">
        <v>0</v>
      </c>
      <c r="H40" s="5">
        <v>0</v>
      </c>
      <c r="I40" s="5">
        <v>0</v>
      </c>
      <c r="J40" s="5">
        <v>3</v>
      </c>
      <c r="K40" s="72">
        <f t="shared" si="0"/>
        <v>1</v>
      </c>
    </row>
    <row r="41" spans="1:11" ht="14.25">
      <c r="A41" s="5">
        <v>39</v>
      </c>
      <c r="B41" s="85" t="s">
        <v>168</v>
      </c>
      <c r="C41" s="72" t="s">
        <v>210</v>
      </c>
      <c r="D41" s="72" t="s">
        <v>366</v>
      </c>
      <c r="E41" s="72" t="s">
        <v>582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72">
        <f t="shared" si="0"/>
        <v>0</v>
      </c>
    </row>
    <row r="42" spans="1:11" ht="14.25">
      <c r="A42" s="5">
        <v>40</v>
      </c>
      <c r="B42" s="85" t="s">
        <v>169</v>
      </c>
      <c r="C42" s="72" t="s">
        <v>210</v>
      </c>
      <c r="D42" s="72" t="s">
        <v>366</v>
      </c>
      <c r="E42" s="72" t="s">
        <v>577</v>
      </c>
      <c r="F42" s="5">
        <v>1</v>
      </c>
      <c r="G42" s="5">
        <v>0</v>
      </c>
      <c r="H42" s="5">
        <v>0</v>
      </c>
      <c r="I42" s="5">
        <v>0</v>
      </c>
      <c r="J42" s="5">
        <v>3</v>
      </c>
      <c r="K42" s="72">
        <f t="shared" si="0"/>
        <v>1</v>
      </c>
    </row>
    <row r="43" spans="1:11" ht="14.25">
      <c r="A43" s="162">
        <v>41</v>
      </c>
      <c r="B43" s="85" t="s">
        <v>170</v>
      </c>
      <c r="C43" s="72" t="s">
        <v>210</v>
      </c>
      <c r="D43" s="72" t="s">
        <v>366</v>
      </c>
      <c r="E43" s="72" t="s">
        <v>578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72">
        <f t="shared" si="0"/>
        <v>0</v>
      </c>
    </row>
    <row r="44" spans="1:11" ht="14.25">
      <c r="A44" s="162">
        <v>42</v>
      </c>
      <c r="B44" s="85" t="s">
        <v>171</v>
      </c>
      <c r="C44" s="72" t="s">
        <v>210</v>
      </c>
      <c r="D44" s="72" t="s">
        <v>366</v>
      </c>
      <c r="E44" s="72" t="s">
        <v>579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72">
        <f t="shared" si="0"/>
        <v>0</v>
      </c>
    </row>
    <row r="45" spans="1:11" ht="14.25">
      <c r="A45" s="5">
        <v>43</v>
      </c>
      <c r="B45" s="85" t="s">
        <v>172</v>
      </c>
      <c r="C45" s="72" t="s">
        <v>210</v>
      </c>
      <c r="D45" s="72" t="s">
        <v>366</v>
      </c>
      <c r="E45" s="72" t="s">
        <v>580</v>
      </c>
      <c r="F45" s="5">
        <v>1</v>
      </c>
      <c r="G45" s="5">
        <v>0</v>
      </c>
      <c r="H45" s="5">
        <v>0</v>
      </c>
      <c r="I45" s="5">
        <v>0</v>
      </c>
      <c r="J45" s="5">
        <v>2</v>
      </c>
      <c r="K45" s="72">
        <f t="shared" si="0"/>
        <v>1</v>
      </c>
    </row>
    <row r="46" spans="1:11" ht="14.25">
      <c r="A46" s="5">
        <v>44</v>
      </c>
      <c r="B46" s="85" t="s">
        <v>219</v>
      </c>
      <c r="C46" s="72" t="s">
        <v>210</v>
      </c>
      <c r="D46" s="72" t="s">
        <v>367</v>
      </c>
      <c r="E46" s="72"/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72">
        <f t="shared" si="0"/>
        <v>0</v>
      </c>
    </row>
    <row r="47" spans="1:11" ht="14.25">
      <c r="A47" s="5">
        <v>45</v>
      </c>
      <c r="B47" s="85" t="s">
        <v>220</v>
      </c>
      <c r="C47" s="72" t="s">
        <v>210</v>
      </c>
      <c r="D47" s="72" t="s">
        <v>367</v>
      </c>
      <c r="E47" s="72"/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72">
        <f t="shared" si="0"/>
        <v>0</v>
      </c>
    </row>
    <row r="48" spans="1:11" ht="14.25">
      <c r="A48" s="162">
        <v>46</v>
      </c>
      <c r="B48" s="85" t="s">
        <v>221</v>
      </c>
      <c r="C48" s="72" t="s">
        <v>210</v>
      </c>
      <c r="D48" s="72" t="s">
        <v>367</v>
      </c>
      <c r="E48" s="72"/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72">
        <f t="shared" si="0"/>
        <v>0</v>
      </c>
    </row>
    <row r="49" spans="1:11" ht="14.25">
      <c r="A49" s="162">
        <v>47</v>
      </c>
      <c r="B49" s="85" t="s">
        <v>222</v>
      </c>
      <c r="C49" s="72" t="s">
        <v>210</v>
      </c>
      <c r="D49" s="72" t="s">
        <v>367</v>
      </c>
      <c r="E49" s="72"/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72">
        <f t="shared" si="0"/>
        <v>0</v>
      </c>
    </row>
    <row r="50" spans="1:11" ht="14.25">
      <c r="A50" s="5">
        <v>48</v>
      </c>
      <c r="B50" s="85" t="s">
        <v>224</v>
      </c>
      <c r="C50" s="72" t="s">
        <v>210</v>
      </c>
      <c r="D50" s="72" t="s">
        <v>367</v>
      </c>
      <c r="E50" s="72"/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72">
        <f t="shared" si="0"/>
        <v>0</v>
      </c>
    </row>
    <row r="51" spans="1:11" ht="14.25">
      <c r="A51" s="5">
        <v>49</v>
      </c>
      <c r="B51" s="85" t="s">
        <v>223</v>
      </c>
      <c r="C51" s="72" t="s">
        <v>210</v>
      </c>
      <c r="D51" s="72" t="s">
        <v>367</v>
      </c>
      <c r="E51" s="72"/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72">
        <f t="shared" si="0"/>
        <v>0</v>
      </c>
    </row>
    <row r="52" spans="1:11" ht="14.25">
      <c r="A52" s="5">
        <v>50</v>
      </c>
      <c r="B52" s="85" t="s">
        <v>227</v>
      </c>
      <c r="C52" s="72" t="s">
        <v>210</v>
      </c>
      <c r="D52" s="72" t="s">
        <v>370</v>
      </c>
      <c r="E52" s="72"/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72">
        <f t="shared" si="0"/>
        <v>0</v>
      </c>
    </row>
    <row r="53" spans="1:11" ht="14.25">
      <c r="A53" s="162">
        <v>51</v>
      </c>
      <c r="B53" s="85" t="s">
        <v>228</v>
      </c>
      <c r="C53" s="72" t="s">
        <v>210</v>
      </c>
      <c r="D53" s="72" t="s">
        <v>370</v>
      </c>
      <c r="E53" s="72"/>
      <c r="F53" s="5">
        <v>1</v>
      </c>
      <c r="G53" s="5">
        <v>0</v>
      </c>
      <c r="H53" s="5">
        <v>0</v>
      </c>
      <c r="I53" s="5">
        <v>0</v>
      </c>
      <c r="J53" s="5">
        <v>2</v>
      </c>
      <c r="K53" s="72">
        <f t="shared" si="0"/>
        <v>1</v>
      </c>
    </row>
    <row r="54" spans="1:11" ht="14.25">
      <c r="A54" s="162">
        <v>52</v>
      </c>
      <c r="B54" s="85" t="s">
        <v>239</v>
      </c>
      <c r="C54" s="72" t="s">
        <v>210</v>
      </c>
      <c r="D54" s="72" t="s">
        <v>368</v>
      </c>
      <c r="E54" s="72"/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72">
        <f t="shared" si="0"/>
        <v>0</v>
      </c>
    </row>
    <row r="55" spans="1:11" ht="14.25">
      <c r="A55" s="5">
        <v>53</v>
      </c>
      <c r="B55" s="85" t="s">
        <v>233</v>
      </c>
      <c r="C55" s="72" t="s">
        <v>210</v>
      </c>
      <c r="D55" s="72" t="s">
        <v>371</v>
      </c>
      <c r="E55" s="72"/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72">
        <f t="shared" si="0"/>
        <v>0</v>
      </c>
    </row>
    <row r="56" spans="1:11" ht="14.25">
      <c r="A56" s="5">
        <v>54</v>
      </c>
      <c r="B56" s="85" t="s">
        <v>234</v>
      </c>
      <c r="C56" s="72" t="s">
        <v>210</v>
      </c>
      <c r="D56" s="72" t="s">
        <v>371</v>
      </c>
      <c r="E56" s="72"/>
      <c r="F56" s="5">
        <v>1</v>
      </c>
      <c r="G56" s="5">
        <v>0</v>
      </c>
      <c r="H56" s="5">
        <v>0</v>
      </c>
      <c r="I56" s="5">
        <v>0</v>
      </c>
      <c r="J56" s="5">
        <v>2</v>
      </c>
      <c r="K56" s="72">
        <f t="shared" si="0"/>
        <v>1</v>
      </c>
    </row>
    <row r="57" spans="1:11" ht="14.25">
      <c r="A57" s="5">
        <v>55</v>
      </c>
      <c r="B57" s="85" t="s">
        <v>240</v>
      </c>
      <c r="C57" s="72" t="s">
        <v>210</v>
      </c>
      <c r="D57" s="72" t="s">
        <v>369</v>
      </c>
      <c r="E57" s="72"/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72">
        <f t="shared" si="0"/>
        <v>0</v>
      </c>
    </row>
    <row r="58" spans="1:11" ht="14.25">
      <c r="A58" s="162">
        <v>56</v>
      </c>
      <c r="B58" s="85" t="s">
        <v>181</v>
      </c>
      <c r="C58" s="72" t="s">
        <v>210</v>
      </c>
      <c r="D58" s="72" t="s">
        <v>182</v>
      </c>
      <c r="E58" s="72" t="s">
        <v>182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72">
        <f t="shared" si="0"/>
        <v>0</v>
      </c>
    </row>
    <row r="59" spans="1:11" ht="14.25">
      <c r="A59" s="162">
        <v>57</v>
      </c>
      <c r="B59" s="85" t="s">
        <v>183</v>
      </c>
      <c r="C59" s="72" t="s">
        <v>210</v>
      </c>
      <c r="D59" s="72" t="s">
        <v>184</v>
      </c>
      <c r="E59" s="72" t="s">
        <v>184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72">
        <f t="shared" si="0"/>
        <v>0</v>
      </c>
    </row>
    <row r="60" spans="1:11" ht="14.25">
      <c r="A60" s="5">
        <v>58</v>
      </c>
      <c r="B60" s="85" t="s">
        <v>188</v>
      </c>
      <c r="C60" s="72" t="s">
        <v>210</v>
      </c>
      <c r="D60" s="72" t="s">
        <v>189</v>
      </c>
      <c r="E60" s="72" t="s">
        <v>189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72">
        <f t="shared" si="0"/>
        <v>0</v>
      </c>
    </row>
    <row r="61" spans="1:11" ht="14.25">
      <c r="A61" s="5">
        <v>59</v>
      </c>
      <c r="B61" s="5" t="s">
        <v>242</v>
      </c>
      <c r="C61" s="72" t="s">
        <v>241</v>
      </c>
      <c r="D61" s="72" t="s">
        <v>367</v>
      </c>
      <c r="E61" s="72"/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72">
        <f t="shared" si="0"/>
        <v>0</v>
      </c>
    </row>
    <row r="62" spans="1:11" ht="14.25">
      <c r="A62" s="5">
        <v>60</v>
      </c>
      <c r="B62" s="5" t="s">
        <v>243</v>
      </c>
      <c r="C62" s="72" t="s">
        <v>241</v>
      </c>
      <c r="D62" s="72" t="s">
        <v>367</v>
      </c>
      <c r="E62" s="72"/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72">
        <f t="shared" si="0"/>
        <v>0</v>
      </c>
    </row>
    <row r="63" spans="1:11" ht="14.25">
      <c r="A63" s="162">
        <v>61</v>
      </c>
      <c r="B63" s="5" t="s">
        <v>244</v>
      </c>
      <c r="C63" s="72" t="s">
        <v>241</v>
      </c>
      <c r="D63" s="72" t="s">
        <v>367</v>
      </c>
      <c r="E63" s="72"/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72">
        <f t="shared" si="0"/>
        <v>0</v>
      </c>
    </row>
    <row r="64" spans="1:11" ht="14.25">
      <c r="A64" s="162">
        <v>62</v>
      </c>
      <c r="B64" s="5" t="s">
        <v>245</v>
      </c>
      <c r="C64" s="72" t="s">
        <v>241</v>
      </c>
      <c r="D64" s="72" t="s">
        <v>368</v>
      </c>
      <c r="E64" s="72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72">
        <f t="shared" si="0"/>
        <v>0</v>
      </c>
    </row>
    <row r="65" spans="1:11" ht="14.25">
      <c r="A65" s="5">
        <v>63</v>
      </c>
      <c r="B65" s="5" t="s">
        <v>246</v>
      </c>
      <c r="C65" s="72" t="s">
        <v>241</v>
      </c>
      <c r="D65" s="72" t="s">
        <v>369</v>
      </c>
      <c r="E65" s="72"/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72">
        <f t="shared" si="0"/>
        <v>0</v>
      </c>
    </row>
    <row r="66" spans="1:11" ht="14.25">
      <c r="A66" s="5">
        <v>64</v>
      </c>
      <c r="B66" s="5" t="s">
        <v>330</v>
      </c>
      <c r="C66" s="72"/>
      <c r="D66" s="72" t="s">
        <v>572</v>
      </c>
      <c r="E66" s="72"/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72">
        <f t="shared" si="0"/>
        <v>0</v>
      </c>
    </row>
    <row r="67" spans="1:11" ht="14.25">
      <c r="A67" s="5">
        <v>65</v>
      </c>
      <c r="B67" s="5" t="s">
        <v>331</v>
      </c>
      <c r="C67" s="72"/>
      <c r="D67" s="72" t="s">
        <v>572</v>
      </c>
      <c r="E67" s="72"/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72">
        <f t="shared" si="0"/>
        <v>0</v>
      </c>
    </row>
    <row r="68" spans="1:11" ht="14.25">
      <c r="A68" s="162">
        <v>66</v>
      </c>
      <c r="B68" s="5" t="s">
        <v>332</v>
      </c>
      <c r="C68" s="72"/>
      <c r="D68" s="72" t="s">
        <v>572</v>
      </c>
      <c r="E68" s="72"/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72">
        <f t="shared" si="0"/>
        <v>0</v>
      </c>
    </row>
    <row r="69" spans="1:11" ht="14.25">
      <c r="A69" s="162">
        <v>67</v>
      </c>
      <c r="B69" s="5" t="s">
        <v>333</v>
      </c>
      <c r="C69" s="72"/>
      <c r="D69" s="72" t="s">
        <v>572</v>
      </c>
      <c r="E69" s="72"/>
      <c r="F69" s="159">
        <v>0</v>
      </c>
      <c r="G69" s="159">
        <v>0</v>
      </c>
      <c r="H69" s="159">
        <v>0</v>
      </c>
      <c r="I69" s="159">
        <v>0</v>
      </c>
      <c r="J69" s="159">
        <v>0</v>
      </c>
      <c r="K69" s="72">
        <f aca="true" t="shared" si="4" ref="K69:K78">I69+(J69&gt;0)</f>
        <v>0</v>
      </c>
    </row>
    <row r="70" spans="1:11" ht="14.25">
      <c r="A70" s="5">
        <v>68</v>
      </c>
      <c r="B70" s="5" t="s">
        <v>334</v>
      </c>
      <c r="C70" s="72"/>
      <c r="D70" s="72" t="s">
        <v>572</v>
      </c>
      <c r="E70" s="72"/>
      <c r="F70" s="159">
        <v>0</v>
      </c>
      <c r="G70" s="159">
        <v>0</v>
      </c>
      <c r="H70" s="159">
        <v>0</v>
      </c>
      <c r="I70" s="159">
        <v>0</v>
      </c>
      <c r="J70" s="159">
        <v>0</v>
      </c>
      <c r="K70" s="72">
        <f t="shared" si="4"/>
        <v>0</v>
      </c>
    </row>
    <row r="71" spans="1:11" ht="14.25">
      <c r="A71" s="5">
        <v>69</v>
      </c>
      <c r="B71" s="5" t="s">
        <v>335</v>
      </c>
      <c r="C71" s="72"/>
      <c r="D71" s="72" t="s">
        <v>572</v>
      </c>
      <c r="E71" s="72"/>
      <c r="F71" s="159">
        <v>0</v>
      </c>
      <c r="G71" s="159">
        <v>0</v>
      </c>
      <c r="H71" s="159">
        <v>0</v>
      </c>
      <c r="I71" s="159">
        <v>0</v>
      </c>
      <c r="J71" s="159">
        <v>0</v>
      </c>
      <c r="K71" s="72">
        <f t="shared" si="4"/>
        <v>0</v>
      </c>
    </row>
    <row r="72" spans="1:11" ht="14.25">
      <c r="A72" s="5">
        <v>70</v>
      </c>
      <c r="B72" s="5" t="s">
        <v>592</v>
      </c>
      <c r="C72" s="72"/>
      <c r="D72" s="72" t="s">
        <v>572</v>
      </c>
      <c r="E72" s="72"/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72">
        <f>I72+(J72&gt;0)</f>
        <v>0</v>
      </c>
    </row>
    <row r="73" spans="1:11" ht="14.25">
      <c r="A73" s="162">
        <v>71</v>
      </c>
      <c r="B73" s="5" t="s">
        <v>593</v>
      </c>
      <c r="C73" s="72"/>
      <c r="D73" s="72" t="s">
        <v>572</v>
      </c>
      <c r="E73" s="72"/>
      <c r="F73" s="159">
        <v>0</v>
      </c>
      <c r="G73" s="159">
        <v>0</v>
      </c>
      <c r="H73" s="159">
        <v>0</v>
      </c>
      <c r="I73" s="159">
        <v>0</v>
      </c>
      <c r="J73" s="159">
        <v>0</v>
      </c>
      <c r="K73" s="72">
        <f t="shared" si="4"/>
        <v>0</v>
      </c>
    </row>
    <row r="74" spans="1:11" ht="14.25">
      <c r="A74" s="162">
        <v>72</v>
      </c>
      <c r="B74" s="5" t="s">
        <v>594</v>
      </c>
      <c r="C74" s="72"/>
      <c r="D74" s="72" t="s">
        <v>572</v>
      </c>
      <c r="E74" s="72"/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72">
        <f>I74+(J74&gt;0)</f>
        <v>0</v>
      </c>
    </row>
    <row r="75" spans="1:11" ht="14.25">
      <c r="A75" s="5">
        <v>73</v>
      </c>
      <c r="B75" s="5" t="s">
        <v>595</v>
      </c>
      <c r="C75" s="72"/>
      <c r="D75" s="72" t="s">
        <v>572</v>
      </c>
      <c r="E75" s="72"/>
      <c r="F75" s="159">
        <v>0</v>
      </c>
      <c r="G75" s="159">
        <v>0</v>
      </c>
      <c r="H75" s="159">
        <v>0</v>
      </c>
      <c r="I75" s="159">
        <v>0</v>
      </c>
      <c r="J75" s="159">
        <v>0</v>
      </c>
      <c r="K75" s="72">
        <f t="shared" si="4"/>
        <v>0</v>
      </c>
    </row>
    <row r="76" spans="1:11" ht="14.25">
      <c r="A76" s="162">
        <v>74</v>
      </c>
      <c r="B76" s="163" t="s">
        <v>674</v>
      </c>
      <c r="C76" s="72" t="s">
        <v>213</v>
      </c>
      <c r="D76" s="72" t="s">
        <v>673</v>
      </c>
      <c r="E76" s="72"/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72">
        <f t="shared" si="4"/>
        <v>0</v>
      </c>
    </row>
    <row r="77" spans="1:11" ht="14.25">
      <c r="A77" s="162">
        <v>75</v>
      </c>
      <c r="B77" s="163" t="s">
        <v>675</v>
      </c>
      <c r="C77" s="72" t="s">
        <v>213</v>
      </c>
      <c r="D77" s="72" t="s">
        <v>673</v>
      </c>
      <c r="E77" s="72"/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72">
        <f t="shared" si="4"/>
        <v>0</v>
      </c>
    </row>
    <row r="78" spans="1:11" ht="14.25">
      <c r="A78" s="5">
        <v>76</v>
      </c>
      <c r="B78" s="163" t="s">
        <v>676</v>
      </c>
      <c r="C78" s="72" t="s">
        <v>213</v>
      </c>
      <c r="D78" s="72" t="s">
        <v>673</v>
      </c>
      <c r="E78" s="72"/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72">
        <f t="shared" si="4"/>
        <v>0</v>
      </c>
    </row>
    <row r="79" spans="1:11" ht="15" thickBot="1">
      <c r="A79" s="5"/>
      <c r="B79" s="5" t="s">
        <v>94</v>
      </c>
      <c r="C79" s="5"/>
      <c r="D79" s="5"/>
      <c r="E79" s="5"/>
      <c r="F79" s="5">
        <f>SUM(F3:F78)</f>
        <v>51</v>
      </c>
      <c r="G79" s="5">
        <f>SUM(G3:G75)</f>
        <v>16</v>
      </c>
      <c r="H79" s="5">
        <f>SUM(H3:H78)</f>
        <v>15</v>
      </c>
      <c r="I79" s="5">
        <f>SUM(I3:I75)</f>
        <v>25</v>
      </c>
      <c r="J79" s="5">
        <f>SUM(J3:J78)</f>
        <v>31</v>
      </c>
      <c r="K79" s="5">
        <f>SUM(K3:K78)</f>
        <v>47</v>
      </c>
    </row>
    <row r="80" spans="1:23" s="182" customFormat="1" ht="186" customHeight="1" thickBot="1">
      <c r="A80" s="183"/>
      <c r="B80" s="183" t="s">
        <v>328</v>
      </c>
      <c r="C80" s="183" t="s">
        <v>364</v>
      </c>
      <c r="D80" s="183" t="s">
        <v>573</v>
      </c>
      <c r="E80" s="183" t="s">
        <v>158</v>
      </c>
      <c r="F80" s="183" t="s">
        <v>643</v>
      </c>
      <c r="G80" s="183" t="s">
        <v>642</v>
      </c>
      <c r="H80" s="183" t="s">
        <v>641</v>
      </c>
      <c r="I80" s="183" t="s">
        <v>583</v>
      </c>
      <c r="J80" s="183" t="s">
        <v>373</v>
      </c>
      <c r="K80" s="183" t="s">
        <v>640</v>
      </c>
      <c r="M80"/>
      <c r="N80"/>
      <c r="O80"/>
      <c r="P80"/>
      <c r="Q80"/>
      <c r="R80"/>
      <c r="S80"/>
      <c r="T80"/>
      <c r="U80"/>
      <c r="V80"/>
      <c r="W80"/>
    </row>
    <row r="82" spans="13:23" ht="14.25"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</row>
  </sheetData>
  <sheetProtection/>
  <printOptions/>
  <pageMargins left="0.7" right="0.7" top="0.75" bottom="0.75" header="0.3" footer="0.3"/>
  <pageSetup fitToHeight="2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4"/>
  <sheetViews>
    <sheetView zoomScale="65" zoomScaleNormal="65" zoomScalePageLayoutView="0" workbookViewId="0" topLeftCell="A421">
      <selection activeCell="L461" sqref="B438:L461"/>
    </sheetView>
  </sheetViews>
  <sheetFormatPr defaultColWidth="8.7109375" defaultRowHeight="15"/>
  <cols>
    <col min="1" max="1" width="19.57421875" style="3" customWidth="1"/>
    <col min="2" max="2" width="13.8515625" style="10" customWidth="1"/>
    <col min="3" max="3" width="26.28125" style="13" customWidth="1"/>
    <col min="4" max="4" width="51.28125" style="13" customWidth="1"/>
    <col min="5" max="5" width="24.7109375" style="13" customWidth="1"/>
    <col min="6" max="6" width="29.28125" style="13" customWidth="1"/>
    <col min="7" max="7" width="23.57421875" style="14" customWidth="1"/>
    <col min="8" max="8" width="26.140625" style="14" customWidth="1"/>
    <col min="9" max="9" width="15.28125" style="116" customWidth="1"/>
    <col min="10" max="10" width="10.00390625" style="15" customWidth="1"/>
    <col min="11" max="11" width="16.00390625" style="15" customWidth="1"/>
    <col min="12" max="12" width="19.140625" style="10" customWidth="1"/>
    <col min="13" max="13" width="15.7109375" style="10" customWidth="1"/>
    <col min="14" max="14" width="14.28125" style="15" customWidth="1"/>
    <col min="15" max="15" width="12.57421875" style="10" customWidth="1"/>
    <col min="16" max="16" width="11.8515625" style="16" customWidth="1"/>
    <col min="17" max="17" width="8.7109375" style="10" customWidth="1"/>
  </cols>
  <sheetData>
    <row r="1" ht="15.75">
      <c r="A1" s="88">
        <v>40647</v>
      </c>
    </row>
    <row r="2" spans="2:14" ht="45" customHeight="1">
      <c r="B2" s="195" t="s">
        <v>672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2:27" ht="16.5" thickBot="1">
      <c r="L3" s="16"/>
      <c r="M3" s="16"/>
      <c r="O3" s="16"/>
      <c r="Q3" s="16"/>
      <c r="R3" s="6"/>
      <c r="S3" s="6"/>
      <c r="T3" s="6"/>
      <c r="U3" s="6"/>
      <c r="V3" s="6"/>
      <c r="W3" s="6"/>
      <c r="X3" s="6"/>
      <c r="Y3" s="6"/>
      <c r="Z3" s="6"/>
      <c r="AA3" s="6"/>
    </row>
    <row r="4" spans="3:27" ht="19.5">
      <c r="C4" s="104" t="s">
        <v>95</v>
      </c>
      <c r="D4" s="105" t="s">
        <v>158</v>
      </c>
      <c r="E4" s="105" t="s">
        <v>96</v>
      </c>
      <c r="F4" s="105" t="s">
        <v>97</v>
      </c>
      <c r="G4" s="106" t="s">
        <v>14</v>
      </c>
      <c r="H4" s="16"/>
      <c r="I4" s="117"/>
      <c r="J4" s="16"/>
      <c r="K4" s="16"/>
      <c r="L4" s="16"/>
      <c r="M4" s="16"/>
      <c r="O4" s="16"/>
      <c r="Q4" s="16"/>
      <c r="R4" s="6"/>
      <c r="S4" s="6"/>
      <c r="T4" s="6"/>
      <c r="U4" s="6"/>
      <c r="V4" s="6"/>
      <c r="W4" s="6"/>
      <c r="X4" s="6"/>
      <c r="Y4" s="6"/>
      <c r="Z4" s="6"/>
      <c r="AA4" s="6"/>
    </row>
    <row r="5" spans="3:15" ht="15.75">
      <c r="C5" s="17" t="s">
        <v>100</v>
      </c>
      <c r="D5" s="18" t="s">
        <v>101</v>
      </c>
      <c r="E5" s="18">
        <f>'Rack Requirements'!F79</f>
        <v>51</v>
      </c>
      <c r="F5" s="18">
        <f aca="true" t="shared" si="0" ref="F5:F18">3*E5</f>
        <v>153</v>
      </c>
      <c r="G5" s="19">
        <f>INT(F5*1.1)</f>
        <v>168</v>
      </c>
      <c r="H5" s="16"/>
      <c r="I5" s="117"/>
      <c r="J5" s="16"/>
      <c r="K5" s="16"/>
      <c r="L5" s="16"/>
      <c r="M5" s="16"/>
      <c r="O5" s="16"/>
    </row>
    <row r="6" spans="3:15" ht="15.75">
      <c r="C6" s="17" t="s">
        <v>102</v>
      </c>
      <c r="D6" s="18" t="s">
        <v>103</v>
      </c>
      <c r="E6" s="18">
        <f>'Rack Requirements'!G79</f>
        <v>16</v>
      </c>
      <c r="F6" s="18">
        <f t="shared" si="0"/>
        <v>48</v>
      </c>
      <c r="G6" s="19">
        <f aca="true" t="shared" si="1" ref="G6:G18">INT(F6*1.1)</f>
        <v>52</v>
      </c>
      <c r="H6" s="16"/>
      <c r="I6" s="117"/>
      <c r="J6" s="16"/>
      <c r="K6" s="16"/>
      <c r="L6" s="16"/>
      <c r="M6" s="16"/>
      <c r="O6" s="16"/>
    </row>
    <row r="7" spans="3:15" ht="15.75">
      <c r="C7" s="17" t="s">
        <v>379</v>
      </c>
      <c r="D7" s="18" t="s">
        <v>378</v>
      </c>
      <c r="E7" s="18">
        <f>'Rack Requirements'!H79</f>
        <v>15</v>
      </c>
      <c r="F7" s="18">
        <f t="shared" si="0"/>
        <v>45</v>
      </c>
      <c r="G7" s="19">
        <f t="shared" si="1"/>
        <v>49</v>
      </c>
      <c r="H7" s="16"/>
      <c r="I7" s="117"/>
      <c r="J7" s="16"/>
      <c r="K7" s="16"/>
      <c r="L7" s="16"/>
      <c r="M7" s="16"/>
      <c r="O7" s="16"/>
    </row>
    <row r="8" spans="3:15" ht="15.75">
      <c r="C8" s="17" t="s">
        <v>380</v>
      </c>
      <c r="D8" s="18" t="s">
        <v>381</v>
      </c>
      <c r="E8" s="18">
        <f>'Rack Requirements'!K79</f>
        <v>47</v>
      </c>
      <c r="F8" s="18">
        <f t="shared" si="0"/>
        <v>141</v>
      </c>
      <c r="G8" s="19">
        <f t="shared" si="1"/>
        <v>155</v>
      </c>
      <c r="H8" s="16"/>
      <c r="I8" s="117"/>
      <c r="J8" s="16"/>
      <c r="K8" s="16"/>
      <c r="L8" s="16"/>
      <c r="M8" s="16"/>
      <c r="O8" s="16"/>
    </row>
    <row r="9" spans="3:27" ht="15.75">
      <c r="C9" s="17" t="s">
        <v>98</v>
      </c>
      <c r="D9" s="18" t="s">
        <v>377</v>
      </c>
      <c r="E9" s="18">
        <f>2*'Rack Requirements'!F79</f>
        <v>102</v>
      </c>
      <c r="F9" s="18">
        <f t="shared" si="0"/>
        <v>306</v>
      </c>
      <c r="G9" s="19">
        <f t="shared" si="1"/>
        <v>336</v>
      </c>
      <c r="H9" s="18" t="s">
        <v>382</v>
      </c>
      <c r="I9" s="118">
        <f>G9</f>
        <v>336</v>
      </c>
      <c r="J9" s="16"/>
      <c r="K9" s="16"/>
      <c r="L9" s="16"/>
      <c r="M9" s="16"/>
      <c r="O9" s="16"/>
      <c r="Q9" s="1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3:15" ht="15.75">
      <c r="C10" s="17" t="s">
        <v>99</v>
      </c>
      <c r="D10" s="18" t="s">
        <v>374</v>
      </c>
      <c r="E10" s="18">
        <f>2*('Rack Requirements'!G79)</f>
        <v>32</v>
      </c>
      <c r="F10" s="18">
        <f t="shared" si="0"/>
        <v>96</v>
      </c>
      <c r="G10" s="19">
        <f t="shared" si="1"/>
        <v>105</v>
      </c>
      <c r="H10" s="16"/>
      <c r="I10" s="117"/>
      <c r="J10" s="16"/>
      <c r="K10" s="16"/>
      <c r="L10" s="16"/>
      <c r="M10" s="16"/>
      <c r="O10" s="16"/>
    </row>
    <row r="11" spans="3:15" ht="15.75">
      <c r="C11" s="17" t="s">
        <v>99</v>
      </c>
      <c r="D11" s="18" t="s">
        <v>376</v>
      </c>
      <c r="E11" s="18">
        <f>2*('Rack Requirements'!H79)</f>
        <v>30</v>
      </c>
      <c r="F11" s="18">
        <f t="shared" si="0"/>
        <v>90</v>
      </c>
      <c r="G11" s="19">
        <f t="shared" si="1"/>
        <v>99</v>
      </c>
      <c r="H11" s="16"/>
      <c r="I11" s="117"/>
      <c r="J11" s="16"/>
      <c r="K11" s="16"/>
      <c r="L11" s="16"/>
      <c r="M11" s="16"/>
      <c r="O11" s="16"/>
    </row>
    <row r="12" spans="3:15" ht="15.75">
      <c r="C12" s="17" t="s">
        <v>99</v>
      </c>
      <c r="D12" s="18" t="s">
        <v>375</v>
      </c>
      <c r="E12" s="18">
        <f>'Rack Requirements'!K79</f>
        <v>47</v>
      </c>
      <c r="F12" s="18">
        <f t="shared" si="0"/>
        <v>141</v>
      </c>
      <c r="G12" s="19">
        <f t="shared" si="1"/>
        <v>155</v>
      </c>
      <c r="H12" s="18" t="s">
        <v>383</v>
      </c>
      <c r="I12" s="118">
        <f>G10+G11+G12</f>
        <v>359</v>
      </c>
      <c r="J12" s="16"/>
      <c r="K12" s="16"/>
      <c r="L12" s="16"/>
      <c r="M12" s="16"/>
      <c r="O12" s="16"/>
    </row>
    <row r="13" spans="3:15" ht="15.75">
      <c r="C13" s="17" t="s">
        <v>104</v>
      </c>
      <c r="D13" s="18" t="s">
        <v>105</v>
      </c>
      <c r="E13" s="18">
        <f>24*E5</f>
        <v>1224</v>
      </c>
      <c r="F13" s="18">
        <f t="shared" si="0"/>
        <v>3672</v>
      </c>
      <c r="G13" s="19">
        <f t="shared" si="1"/>
        <v>4039</v>
      </c>
      <c r="H13" s="16"/>
      <c r="I13" s="117"/>
      <c r="J13" s="16"/>
      <c r="K13" s="16"/>
      <c r="L13" s="16"/>
      <c r="M13" s="16"/>
      <c r="O13" s="16"/>
    </row>
    <row r="14" spans="3:15" ht="15.75">
      <c r="C14" s="17" t="s">
        <v>106</v>
      </c>
      <c r="D14" s="18" t="s">
        <v>107</v>
      </c>
      <c r="E14" s="18">
        <f>16*E6+'Rack Requirements'!J79</f>
        <v>287</v>
      </c>
      <c r="F14" s="18">
        <f t="shared" si="0"/>
        <v>861</v>
      </c>
      <c r="G14" s="19">
        <f t="shared" si="1"/>
        <v>947</v>
      </c>
      <c r="H14" s="16"/>
      <c r="I14" s="117"/>
      <c r="J14" s="16"/>
      <c r="K14" s="16"/>
      <c r="L14" s="16"/>
      <c r="M14" s="16"/>
      <c r="O14" s="16"/>
    </row>
    <row r="15" spans="3:15" ht="15.75">
      <c r="C15" s="17" t="s">
        <v>108</v>
      </c>
      <c r="D15" s="18" t="s">
        <v>109</v>
      </c>
      <c r="E15" s="18">
        <f>'Rack Requirements'!F79</f>
        <v>51</v>
      </c>
      <c r="F15" s="18">
        <f t="shared" si="0"/>
        <v>153</v>
      </c>
      <c r="G15" s="19">
        <f t="shared" si="1"/>
        <v>168</v>
      </c>
      <c r="H15" s="16"/>
      <c r="I15" s="117"/>
      <c r="J15" s="16"/>
      <c r="K15" s="16"/>
      <c r="L15" s="16"/>
      <c r="M15" s="16"/>
      <c r="O15" s="16"/>
    </row>
    <row r="16" spans="3:15" ht="15.75">
      <c r="C16" s="17" t="s">
        <v>110</v>
      </c>
      <c r="D16" s="18" t="s">
        <v>111</v>
      </c>
      <c r="E16" s="18">
        <f>'Rack Requirements'!F79</f>
        <v>51</v>
      </c>
      <c r="F16" s="18">
        <f t="shared" si="0"/>
        <v>153</v>
      </c>
      <c r="G16" s="19">
        <f t="shared" si="1"/>
        <v>168</v>
      </c>
      <c r="H16" s="16"/>
      <c r="I16" s="117"/>
      <c r="J16" s="16"/>
      <c r="K16" s="16"/>
      <c r="L16" s="16"/>
      <c r="M16" s="16"/>
      <c r="O16" s="16"/>
    </row>
    <row r="17" spans="3:15" ht="15.75">
      <c r="C17" s="17" t="s">
        <v>112</v>
      </c>
      <c r="D17" s="18" t="s">
        <v>113</v>
      </c>
      <c r="E17" s="18">
        <f>'Rack Requirements'!G79+'Rack Requirements'!K79</f>
        <v>63</v>
      </c>
      <c r="F17" s="18">
        <f t="shared" si="0"/>
        <v>189</v>
      </c>
      <c r="G17" s="19">
        <f t="shared" si="1"/>
        <v>207</v>
      </c>
      <c r="H17" s="16"/>
      <c r="I17" s="117"/>
      <c r="J17" s="16"/>
      <c r="K17" s="16"/>
      <c r="L17" s="16"/>
      <c r="M17" s="16"/>
      <c r="O17" s="16"/>
    </row>
    <row r="18" spans="1:27" s="16" customFormat="1" ht="16.5" thickBot="1">
      <c r="A18" s="3"/>
      <c r="B18" s="10"/>
      <c r="C18" s="21" t="s">
        <v>114</v>
      </c>
      <c r="D18" s="22" t="s">
        <v>115</v>
      </c>
      <c r="E18" s="22">
        <f>'Rack Requirements'!G79+'Rack Requirements'!K79</f>
        <v>63</v>
      </c>
      <c r="F18" s="22">
        <f t="shared" si="0"/>
        <v>189</v>
      </c>
      <c r="G18" s="23">
        <f t="shared" si="1"/>
        <v>207</v>
      </c>
      <c r="I18" s="117"/>
      <c r="N18" s="15"/>
      <c r="Q18" s="10"/>
      <c r="R18"/>
      <c r="S18"/>
      <c r="T18"/>
      <c r="U18"/>
      <c r="V18"/>
      <c r="W18"/>
      <c r="X18"/>
      <c r="Y18"/>
      <c r="Z18"/>
      <c r="AA18"/>
    </row>
    <row r="19" spans="1:27" s="16" customFormat="1" ht="15.75">
      <c r="A19" s="3"/>
      <c r="B19" s="10"/>
      <c r="C19" s="24"/>
      <c r="D19" s="24"/>
      <c r="E19" s="24"/>
      <c r="F19" s="24"/>
      <c r="G19" s="25"/>
      <c r="H19" s="14"/>
      <c r="I19" s="116"/>
      <c r="J19" s="15"/>
      <c r="K19" s="15"/>
      <c r="N19" s="15"/>
      <c r="Q19" s="10"/>
      <c r="R19"/>
      <c r="S19"/>
      <c r="T19"/>
      <c r="U19"/>
      <c r="V19"/>
      <c r="W19"/>
      <c r="X19"/>
      <c r="Y19"/>
      <c r="Z19"/>
      <c r="AA19"/>
    </row>
    <row r="20" spans="1:27" s="16" customFormat="1" ht="16.5" thickBot="1">
      <c r="A20" s="3"/>
      <c r="B20" s="10"/>
      <c r="C20" s="24"/>
      <c r="D20" s="24"/>
      <c r="E20" s="24"/>
      <c r="F20" s="24"/>
      <c r="G20" s="25"/>
      <c r="H20" s="14"/>
      <c r="I20" s="116"/>
      <c r="J20" s="15"/>
      <c r="K20" s="15"/>
      <c r="N20" s="15"/>
      <c r="Q20" s="10"/>
      <c r="R20"/>
      <c r="S20"/>
      <c r="T20"/>
      <c r="U20"/>
      <c r="V20"/>
      <c r="W20"/>
      <c r="X20"/>
      <c r="Y20"/>
      <c r="Z20"/>
      <c r="AA20"/>
    </row>
    <row r="21" spans="1:27" s="16" customFormat="1" ht="19.5">
      <c r="A21" s="3"/>
      <c r="B21" s="10"/>
      <c r="C21" s="107" t="s">
        <v>486</v>
      </c>
      <c r="D21" s="108" t="s">
        <v>432</v>
      </c>
      <c r="E21" s="108" t="s">
        <v>144</v>
      </c>
      <c r="F21" s="108" t="s">
        <v>145</v>
      </c>
      <c r="G21" s="109" t="s">
        <v>122</v>
      </c>
      <c r="H21" s="110" t="s">
        <v>146</v>
      </c>
      <c r="I21" s="111" t="s">
        <v>147</v>
      </c>
      <c r="J21" s="116"/>
      <c r="K21" s="15"/>
      <c r="L21" s="15"/>
      <c r="M21" s="10"/>
      <c r="N21" s="15"/>
      <c r="O21" s="10"/>
      <c r="Q21" s="10"/>
      <c r="R21"/>
      <c r="S21"/>
      <c r="T21"/>
      <c r="U21"/>
      <c r="V21"/>
      <c r="W21"/>
      <c r="X21"/>
      <c r="Y21"/>
      <c r="Z21"/>
      <c r="AA21"/>
    </row>
    <row r="22" spans="1:27" s="16" customFormat="1" ht="15.75">
      <c r="A22" s="3"/>
      <c r="B22" s="10"/>
      <c r="C22" s="27"/>
      <c r="D22" s="18"/>
      <c r="E22" s="18"/>
      <c r="F22" s="18"/>
      <c r="G22" s="20"/>
      <c r="H22" s="166"/>
      <c r="I22" s="28"/>
      <c r="J22" s="116"/>
      <c r="K22" s="15"/>
      <c r="L22" s="15"/>
      <c r="M22" s="10"/>
      <c r="N22" s="15"/>
      <c r="O22" s="10"/>
      <c r="Q22" s="10"/>
      <c r="R22"/>
      <c r="S22"/>
      <c r="T22"/>
      <c r="U22"/>
      <c r="V22"/>
      <c r="W22"/>
      <c r="X22"/>
      <c r="Y22"/>
      <c r="Z22"/>
      <c r="AA22"/>
    </row>
    <row r="23" spans="1:27" s="16" customFormat="1" ht="15.75">
      <c r="A23" s="3"/>
      <c r="B23" s="10"/>
      <c r="C23" s="17" t="s">
        <v>425</v>
      </c>
      <c r="D23" s="18" t="s">
        <v>123</v>
      </c>
      <c r="E23" s="18" t="s">
        <v>117</v>
      </c>
      <c r="F23" s="18">
        <v>24</v>
      </c>
      <c r="G23" s="20">
        <f>F23*$G$5</f>
        <v>4032</v>
      </c>
      <c r="H23" s="166">
        <v>4.31</v>
      </c>
      <c r="I23" s="28">
        <f aca="true" t="shared" si="2" ref="I23:I29">G23*H23</f>
        <v>17377.92</v>
      </c>
      <c r="J23" s="116"/>
      <c r="K23" s="15"/>
      <c r="L23" s="15"/>
      <c r="M23" s="10"/>
      <c r="N23" s="15"/>
      <c r="O23" s="10"/>
      <c r="Q23" s="10"/>
      <c r="R23"/>
      <c r="S23"/>
      <c r="T23"/>
      <c r="U23"/>
      <c r="V23"/>
      <c r="W23"/>
      <c r="X23"/>
      <c r="Y23"/>
      <c r="Z23"/>
      <c r="AA23"/>
    </row>
    <row r="24" spans="1:27" s="16" customFormat="1" ht="15.75">
      <c r="A24" s="3"/>
      <c r="B24" s="10"/>
      <c r="C24" s="17" t="s">
        <v>425</v>
      </c>
      <c r="D24" s="18" t="s">
        <v>138</v>
      </c>
      <c r="E24" s="18" t="s">
        <v>126</v>
      </c>
      <c r="F24" s="18">
        <v>1</v>
      </c>
      <c r="G24" s="20">
        <f>F24*$G$5</f>
        <v>168</v>
      </c>
      <c r="H24" s="166">
        <v>0.95</v>
      </c>
      <c r="I24" s="28">
        <f t="shared" si="2"/>
        <v>159.6</v>
      </c>
      <c r="J24" s="116"/>
      <c r="K24" s="15"/>
      <c r="L24" s="15"/>
      <c r="M24" s="10"/>
      <c r="N24" s="15"/>
      <c r="O24" s="10"/>
      <c r="Q24" s="10"/>
      <c r="R24"/>
      <c r="S24"/>
      <c r="T24"/>
      <c r="U24"/>
      <c r="V24"/>
      <c r="W24"/>
      <c r="X24"/>
      <c r="Y24"/>
      <c r="Z24"/>
      <c r="AA24"/>
    </row>
    <row r="25" spans="1:27" s="16" customFormat="1" ht="15.75">
      <c r="A25" s="3"/>
      <c r="B25" s="10"/>
      <c r="C25" s="17" t="s">
        <v>426</v>
      </c>
      <c r="D25" s="18" t="s">
        <v>137</v>
      </c>
      <c r="E25" s="18" t="s">
        <v>116</v>
      </c>
      <c r="F25" s="18">
        <v>1</v>
      </c>
      <c r="G25" s="20">
        <f>F25*$G$5</f>
        <v>168</v>
      </c>
      <c r="H25" s="166">
        <v>0.95</v>
      </c>
      <c r="I25" s="28">
        <f t="shared" si="2"/>
        <v>159.6</v>
      </c>
      <c r="J25" s="116"/>
      <c r="K25" s="15"/>
      <c r="L25" s="15"/>
      <c r="M25" s="10"/>
      <c r="N25" s="15"/>
      <c r="O25" s="10"/>
      <c r="Q25" s="10"/>
      <c r="R25"/>
      <c r="S25"/>
      <c r="T25"/>
      <c r="U25"/>
      <c r="V25"/>
      <c r="W25"/>
      <c r="X25"/>
      <c r="Y25"/>
      <c r="Z25"/>
      <c r="AA25"/>
    </row>
    <row r="26" spans="1:27" s="16" customFormat="1" ht="15.75">
      <c r="A26" s="3"/>
      <c r="B26" s="10"/>
      <c r="C26" s="17" t="s">
        <v>426</v>
      </c>
      <c r="D26" s="18" t="s">
        <v>138</v>
      </c>
      <c r="E26" s="18" t="s">
        <v>126</v>
      </c>
      <c r="F26" s="18">
        <v>1</v>
      </c>
      <c r="G26" s="20">
        <f>F26*$G$5</f>
        <v>168</v>
      </c>
      <c r="H26" s="166">
        <v>0.95</v>
      </c>
      <c r="I26" s="28">
        <f t="shared" si="2"/>
        <v>159.6</v>
      </c>
      <c r="J26" s="116"/>
      <c r="K26" s="15"/>
      <c r="L26" s="15"/>
      <c r="M26" s="10"/>
      <c r="N26" s="15"/>
      <c r="O26" s="10"/>
      <c r="Q26" s="10"/>
      <c r="R26"/>
      <c r="S26"/>
      <c r="T26"/>
      <c r="U26"/>
      <c r="V26"/>
      <c r="W26"/>
      <c r="X26"/>
      <c r="Y26"/>
      <c r="Z26"/>
      <c r="AA26"/>
    </row>
    <row r="27" spans="1:27" s="16" customFormat="1" ht="15.75">
      <c r="A27" s="3"/>
      <c r="B27" s="10"/>
      <c r="C27" s="17" t="s">
        <v>427</v>
      </c>
      <c r="D27" s="18" t="s">
        <v>137</v>
      </c>
      <c r="E27" s="18" t="s">
        <v>116</v>
      </c>
      <c r="F27" s="18">
        <v>1</v>
      </c>
      <c r="G27" s="20">
        <f>F27*$G$5</f>
        <v>168</v>
      </c>
      <c r="H27" s="166">
        <v>0.95</v>
      </c>
      <c r="I27" s="28">
        <f t="shared" si="2"/>
        <v>159.6</v>
      </c>
      <c r="J27" s="116"/>
      <c r="K27" s="15"/>
      <c r="L27" s="15"/>
      <c r="M27" s="10"/>
      <c r="N27" s="15"/>
      <c r="O27" s="10"/>
      <c r="Q27" s="10"/>
      <c r="R27"/>
      <c r="S27"/>
      <c r="T27"/>
      <c r="U27"/>
      <c r="V27"/>
      <c r="W27"/>
      <c r="X27"/>
      <c r="Y27"/>
      <c r="Z27"/>
      <c r="AA27"/>
    </row>
    <row r="28" spans="1:27" s="16" customFormat="1" ht="15.75">
      <c r="A28" s="3"/>
      <c r="B28" s="10"/>
      <c r="C28" s="17" t="s">
        <v>488</v>
      </c>
      <c r="D28" s="18" t="s">
        <v>131</v>
      </c>
      <c r="E28" s="20" t="s">
        <v>120</v>
      </c>
      <c r="F28" s="18">
        <v>3</v>
      </c>
      <c r="G28" s="20">
        <f>(G24+G26)*F28</f>
        <v>1008</v>
      </c>
      <c r="H28" s="166">
        <v>0.97</v>
      </c>
      <c r="I28" s="28">
        <f t="shared" si="2"/>
        <v>977.76</v>
      </c>
      <c r="J28" s="116"/>
      <c r="K28" s="15"/>
      <c r="L28" s="15"/>
      <c r="M28" s="10"/>
      <c r="N28" s="15"/>
      <c r="O28" s="10"/>
      <c r="Q28" s="10"/>
      <c r="R28"/>
      <c r="S28"/>
      <c r="T28"/>
      <c r="U28"/>
      <c r="V28"/>
      <c r="W28"/>
      <c r="X28"/>
      <c r="Y28"/>
      <c r="Z28"/>
      <c r="AA28"/>
    </row>
    <row r="29" spans="1:27" s="16" customFormat="1" ht="15.75">
      <c r="A29" s="3"/>
      <c r="B29" s="10"/>
      <c r="C29" s="17" t="s">
        <v>489</v>
      </c>
      <c r="D29" s="18" t="s">
        <v>132</v>
      </c>
      <c r="E29" s="18" t="s">
        <v>121</v>
      </c>
      <c r="F29" s="18">
        <v>3</v>
      </c>
      <c r="G29" s="20">
        <f>(G25+G27)*F29</f>
        <v>1008</v>
      </c>
      <c r="H29" s="166">
        <v>1</v>
      </c>
      <c r="I29" s="28">
        <f t="shared" si="2"/>
        <v>1008</v>
      </c>
      <c r="J29" s="116"/>
      <c r="K29" s="15"/>
      <c r="L29" s="15"/>
      <c r="M29" s="10"/>
      <c r="N29" s="15"/>
      <c r="O29" s="10"/>
      <c r="Q29" s="10"/>
      <c r="R29"/>
      <c r="S29"/>
      <c r="T29"/>
      <c r="U29"/>
      <c r="V29"/>
      <c r="W29"/>
      <c r="X29"/>
      <c r="Y29"/>
      <c r="Z29"/>
      <c r="AA29"/>
    </row>
    <row r="30" spans="1:27" s="16" customFormat="1" ht="15.75">
      <c r="A30" s="3"/>
      <c r="B30" s="10"/>
      <c r="C30" s="27"/>
      <c r="D30" s="18"/>
      <c r="E30" s="18"/>
      <c r="F30" s="18"/>
      <c r="G30" s="20"/>
      <c r="H30" s="166"/>
      <c r="I30" s="28"/>
      <c r="J30" s="116"/>
      <c r="K30" s="15"/>
      <c r="L30" s="15"/>
      <c r="M30" s="10"/>
      <c r="N30" s="15"/>
      <c r="O30" s="10"/>
      <c r="Q30" s="10"/>
      <c r="R30"/>
      <c r="S30"/>
      <c r="T30"/>
      <c r="U30"/>
      <c r="V30"/>
      <c r="W30"/>
      <c r="X30"/>
      <c r="Y30"/>
      <c r="Z30"/>
      <c r="AA30"/>
    </row>
    <row r="31" spans="1:27" s="16" customFormat="1" ht="15.75">
      <c r="A31" s="3"/>
      <c r="B31" s="10"/>
      <c r="C31" s="17" t="s">
        <v>428</v>
      </c>
      <c r="D31" s="18" t="s">
        <v>128</v>
      </c>
      <c r="E31" s="18" t="s">
        <v>119</v>
      </c>
      <c r="F31" s="18">
        <v>24</v>
      </c>
      <c r="G31" s="20">
        <f>F31*$G$6</f>
        <v>1248</v>
      </c>
      <c r="H31" s="166">
        <v>4.07</v>
      </c>
      <c r="I31" s="28">
        <f aca="true" t="shared" si="3" ref="I31:I37">G31*H31</f>
        <v>5079.360000000001</v>
      </c>
      <c r="J31" s="116"/>
      <c r="K31" s="15"/>
      <c r="L31" s="15"/>
      <c r="M31" s="10"/>
      <c r="N31" s="15"/>
      <c r="O31" s="10"/>
      <c r="Q31" s="10"/>
      <c r="R31"/>
      <c r="S31"/>
      <c r="T31"/>
      <c r="U31"/>
      <c r="V31"/>
      <c r="W31"/>
      <c r="X31"/>
      <c r="Y31"/>
      <c r="Z31"/>
      <c r="AA31"/>
    </row>
    <row r="32" spans="1:27" s="16" customFormat="1" ht="15.75">
      <c r="A32" s="3"/>
      <c r="B32" s="10"/>
      <c r="C32" s="17" t="s">
        <v>428</v>
      </c>
      <c r="D32" s="18" t="s">
        <v>141</v>
      </c>
      <c r="E32" s="18" t="s">
        <v>127</v>
      </c>
      <c r="F32" s="18">
        <v>1</v>
      </c>
      <c r="G32" s="20">
        <f>F32*$G$6</f>
        <v>52</v>
      </c>
      <c r="H32" s="166">
        <v>0.95</v>
      </c>
      <c r="I32" s="28">
        <f t="shared" si="3"/>
        <v>49.4</v>
      </c>
      <c r="J32" s="116"/>
      <c r="K32" s="15"/>
      <c r="L32" s="15"/>
      <c r="M32" s="10"/>
      <c r="N32" s="15"/>
      <c r="Q32" s="10"/>
      <c r="R32"/>
      <c r="S32"/>
      <c r="T32"/>
      <c r="U32"/>
      <c r="V32"/>
      <c r="W32"/>
      <c r="X32"/>
      <c r="Y32"/>
      <c r="Z32"/>
      <c r="AA32"/>
    </row>
    <row r="33" spans="1:27" s="16" customFormat="1" ht="15.75">
      <c r="A33" s="3"/>
      <c r="B33" s="10"/>
      <c r="C33" s="17" t="s">
        <v>429</v>
      </c>
      <c r="D33" s="18" t="s">
        <v>140</v>
      </c>
      <c r="E33" s="18" t="s">
        <v>118</v>
      </c>
      <c r="F33" s="18">
        <v>1</v>
      </c>
      <c r="G33" s="20">
        <f>F33*$G$6</f>
        <v>52</v>
      </c>
      <c r="H33" s="166">
        <v>1.05</v>
      </c>
      <c r="I33" s="28">
        <f t="shared" si="3"/>
        <v>54.6</v>
      </c>
      <c r="J33" s="116"/>
      <c r="K33" s="15"/>
      <c r="L33" s="15"/>
      <c r="M33" s="10"/>
      <c r="N33" s="15"/>
      <c r="O33" s="10"/>
      <c r="Q33" s="10"/>
      <c r="R33"/>
      <c r="S33"/>
      <c r="T33"/>
      <c r="U33"/>
      <c r="V33"/>
      <c r="W33"/>
      <c r="X33"/>
      <c r="Y33"/>
      <c r="Z33"/>
      <c r="AA33"/>
    </row>
    <row r="34" spans="1:27" s="16" customFormat="1" ht="15.75">
      <c r="A34" s="3"/>
      <c r="B34" s="10"/>
      <c r="C34" s="17" t="s">
        <v>429</v>
      </c>
      <c r="D34" s="18" t="s">
        <v>141</v>
      </c>
      <c r="E34" s="18" t="s">
        <v>127</v>
      </c>
      <c r="F34" s="18">
        <v>1</v>
      </c>
      <c r="G34" s="20">
        <f>F34*$G$6</f>
        <v>52</v>
      </c>
      <c r="H34" s="166">
        <v>0.95</v>
      </c>
      <c r="I34" s="28">
        <f t="shared" si="3"/>
        <v>49.4</v>
      </c>
      <c r="J34" s="116"/>
      <c r="K34" s="15"/>
      <c r="L34" s="15"/>
      <c r="M34" s="10"/>
      <c r="N34" s="15"/>
      <c r="Q34" s="10"/>
      <c r="R34"/>
      <c r="S34"/>
      <c r="T34"/>
      <c r="U34"/>
      <c r="V34"/>
      <c r="W34"/>
      <c r="X34"/>
      <c r="Y34"/>
      <c r="Z34"/>
      <c r="AA34"/>
    </row>
    <row r="35" spans="1:27" s="16" customFormat="1" ht="15.75">
      <c r="A35" s="3"/>
      <c r="B35" s="10"/>
      <c r="C35" s="17" t="s">
        <v>430</v>
      </c>
      <c r="D35" s="18" t="s">
        <v>140</v>
      </c>
      <c r="E35" s="18" t="s">
        <v>118</v>
      </c>
      <c r="F35" s="18">
        <v>1</v>
      </c>
      <c r="G35" s="20">
        <f>F35*$G$6</f>
        <v>52</v>
      </c>
      <c r="H35" s="166">
        <v>1.05</v>
      </c>
      <c r="I35" s="28">
        <f t="shared" si="3"/>
        <v>54.6</v>
      </c>
      <c r="J35" s="116"/>
      <c r="K35" s="15"/>
      <c r="L35" s="15"/>
      <c r="M35" s="10"/>
      <c r="N35" s="15"/>
      <c r="O35" s="10"/>
      <c r="Q35" s="10"/>
      <c r="R35"/>
      <c r="S35"/>
      <c r="T35"/>
      <c r="U35"/>
      <c r="V35"/>
      <c r="W35"/>
      <c r="X35"/>
      <c r="Y35"/>
      <c r="Z35"/>
      <c r="AA35"/>
    </row>
    <row r="36" spans="1:27" s="16" customFormat="1" ht="15.75">
      <c r="A36" s="3"/>
      <c r="B36" s="10"/>
      <c r="C36" s="17" t="s">
        <v>488</v>
      </c>
      <c r="D36" s="18" t="s">
        <v>131</v>
      </c>
      <c r="E36" s="20" t="s">
        <v>120</v>
      </c>
      <c r="F36" s="18">
        <v>3</v>
      </c>
      <c r="G36" s="20">
        <f>(G32+G34)*F36</f>
        <v>312</v>
      </c>
      <c r="H36" s="166">
        <v>0.97</v>
      </c>
      <c r="I36" s="28">
        <f t="shared" si="3"/>
        <v>302.64</v>
      </c>
      <c r="J36" s="116"/>
      <c r="K36" s="15"/>
      <c r="L36" s="15"/>
      <c r="M36" s="10"/>
      <c r="N36" s="15"/>
      <c r="O36" s="10"/>
      <c r="Q36" s="10"/>
      <c r="R36"/>
      <c r="S36"/>
      <c r="T36"/>
      <c r="U36"/>
      <c r="V36"/>
      <c r="W36"/>
      <c r="X36"/>
      <c r="Y36"/>
      <c r="Z36"/>
      <c r="AA36"/>
    </row>
    <row r="37" spans="1:27" s="16" customFormat="1" ht="15.75">
      <c r="A37" s="3"/>
      <c r="B37" s="10"/>
      <c r="C37" s="17" t="s">
        <v>489</v>
      </c>
      <c r="D37" s="18" t="s">
        <v>132</v>
      </c>
      <c r="E37" s="18" t="s">
        <v>121</v>
      </c>
      <c r="F37" s="18">
        <v>3</v>
      </c>
      <c r="G37" s="20">
        <f>(G33+G35)*F37</f>
        <v>312</v>
      </c>
      <c r="H37" s="166">
        <v>1</v>
      </c>
      <c r="I37" s="28">
        <f t="shared" si="3"/>
        <v>312</v>
      </c>
      <c r="J37" s="116"/>
      <c r="K37" s="15"/>
      <c r="L37" s="15"/>
      <c r="M37" s="10"/>
      <c r="N37" s="15"/>
      <c r="O37" s="10"/>
      <c r="Q37" s="10"/>
      <c r="R37"/>
      <c r="S37"/>
      <c r="T37"/>
      <c r="U37"/>
      <c r="V37"/>
      <c r="W37"/>
      <c r="X37"/>
      <c r="Y37"/>
      <c r="Z37"/>
      <c r="AA37"/>
    </row>
    <row r="38" spans="1:27" s="16" customFormat="1" ht="15.75">
      <c r="A38" s="3"/>
      <c r="B38" s="10"/>
      <c r="C38" s="27"/>
      <c r="D38" s="18"/>
      <c r="E38" s="18"/>
      <c r="F38" s="18"/>
      <c r="G38" s="20"/>
      <c r="H38" s="166"/>
      <c r="I38" s="28"/>
      <c r="J38" s="116"/>
      <c r="K38" s="15"/>
      <c r="L38" s="15"/>
      <c r="M38" s="10"/>
      <c r="N38" s="15"/>
      <c r="O38" s="10"/>
      <c r="Q38" s="10"/>
      <c r="R38"/>
      <c r="S38"/>
      <c r="T38"/>
      <c r="U38"/>
      <c r="V38"/>
      <c r="W38"/>
      <c r="X38"/>
      <c r="Y38"/>
      <c r="Z38"/>
      <c r="AA38"/>
    </row>
    <row r="39" spans="1:27" s="16" customFormat="1" ht="16.5" thickBot="1">
      <c r="A39" s="3"/>
      <c r="B39" s="10"/>
      <c r="C39" s="29"/>
      <c r="D39" s="22"/>
      <c r="E39" s="22"/>
      <c r="F39" s="22"/>
      <c r="G39" s="30"/>
      <c r="H39" s="31"/>
      <c r="I39" s="32">
        <f>SUM(I23:I37)</f>
        <v>25904.07999999999</v>
      </c>
      <c r="J39" s="116"/>
      <c r="K39" s="15"/>
      <c r="L39" s="15"/>
      <c r="M39" s="10"/>
      <c r="N39" s="15"/>
      <c r="O39" s="10"/>
      <c r="Q39" s="10"/>
      <c r="R39"/>
      <c r="S39"/>
      <c r="T39"/>
      <c r="U39"/>
      <c r="V39"/>
      <c r="W39"/>
      <c r="X39"/>
      <c r="Y39"/>
      <c r="Z39"/>
      <c r="AA39"/>
    </row>
    <row r="40" spans="1:27" s="16" customFormat="1" ht="15.75">
      <c r="A40" s="3"/>
      <c r="B40" s="10"/>
      <c r="C40" s="10"/>
      <c r="D40" s="13"/>
      <c r="E40" s="13"/>
      <c r="F40" s="13"/>
      <c r="G40" s="14"/>
      <c r="H40" s="15"/>
      <c r="I40" s="15"/>
      <c r="J40" s="116"/>
      <c r="K40" s="15"/>
      <c r="L40" s="15"/>
      <c r="M40" s="10"/>
      <c r="N40" s="15"/>
      <c r="O40" s="10"/>
      <c r="Q40" s="10"/>
      <c r="R40"/>
      <c r="S40"/>
      <c r="T40"/>
      <c r="U40"/>
      <c r="V40"/>
      <c r="W40"/>
      <c r="X40"/>
      <c r="Y40"/>
      <c r="Z40"/>
      <c r="AA40"/>
    </row>
    <row r="41" spans="1:27" s="16" customFormat="1" ht="16.5" thickBot="1">
      <c r="A41" s="3"/>
      <c r="B41" s="10"/>
      <c r="C41" s="10"/>
      <c r="D41" s="13"/>
      <c r="E41" s="13"/>
      <c r="F41" s="13"/>
      <c r="G41" s="14"/>
      <c r="H41" s="15"/>
      <c r="I41" s="15"/>
      <c r="J41" s="116"/>
      <c r="K41" s="15"/>
      <c r="L41" s="15"/>
      <c r="M41" s="10"/>
      <c r="N41" s="15"/>
      <c r="O41" s="10"/>
      <c r="Q41" s="10"/>
      <c r="R41"/>
      <c r="S41"/>
      <c r="T41"/>
      <c r="U41"/>
      <c r="V41"/>
      <c r="W41"/>
      <c r="X41"/>
      <c r="Y41"/>
      <c r="Z41"/>
      <c r="AA41"/>
    </row>
    <row r="42" spans="1:27" s="16" customFormat="1" ht="19.5">
      <c r="A42" s="3"/>
      <c r="B42" s="10"/>
      <c r="C42" s="107" t="s">
        <v>487</v>
      </c>
      <c r="D42" s="108" t="s">
        <v>432</v>
      </c>
      <c r="E42" s="108" t="s">
        <v>144</v>
      </c>
      <c r="F42" s="108" t="s">
        <v>145</v>
      </c>
      <c r="G42" s="109" t="s">
        <v>122</v>
      </c>
      <c r="H42" s="110" t="s">
        <v>146</v>
      </c>
      <c r="I42" s="111" t="s">
        <v>147</v>
      </c>
      <c r="J42" s="116"/>
      <c r="K42" s="15"/>
      <c r="L42" s="15"/>
      <c r="M42" s="10"/>
      <c r="N42" s="15"/>
      <c r="O42" s="10"/>
      <c r="Q42" s="10"/>
      <c r="R42"/>
      <c r="S42"/>
      <c r="T42"/>
      <c r="U42"/>
      <c r="V42"/>
      <c r="W42"/>
      <c r="X42"/>
      <c r="Y42"/>
      <c r="Z42"/>
      <c r="AA42"/>
    </row>
    <row r="43" spans="1:27" s="16" customFormat="1" ht="15.75">
      <c r="A43" s="3"/>
      <c r="B43" s="10"/>
      <c r="C43" s="27"/>
      <c r="D43" s="18"/>
      <c r="E43" s="18"/>
      <c r="F43" s="18"/>
      <c r="G43" s="20"/>
      <c r="H43" s="166"/>
      <c r="I43" s="28"/>
      <c r="J43" s="116"/>
      <c r="K43" s="15"/>
      <c r="L43" s="15"/>
      <c r="M43" s="10"/>
      <c r="N43" s="15"/>
      <c r="O43" s="10"/>
      <c r="Q43" s="10"/>
      <c r="R43"/>
      <c r="S43"/>
      <c r="T43"/>
      <c r="U43"/>
      <c r="V43"/>
      <c r="W43"/>
      <c r="X43"/>
      <c r="Y43"/>
      <c r="Z43"/>
      <c r="AA43"/>
    </row>
    <row r="44" spans="1:27" s="16" customFormat="1" ht="15.75">
      <c r="A44" s="3"/>
      <c r="B44" s="10"/>
      <c r="C44" s="17" t="s">
        <v>425</v>
      </c>
      <c r="D44" s="18" t="s">
        <v>123</v>
      </c>
      <c r="E44" s="18" t="s">
        <v>117</v>
      </c>
      <c r="F44" s="18">
        <v>24</v>
      </c>
      <c r="G44" s="20">
        <f>F44*$G$5</f>
        <v>4032</v>
      </c>
      <c r="H44" s="166">
        <v>4.31</v>
      </c>
      <c r="I44" s="28">
        <f>G44*H44</f>
        <v>17377.92</v>
      </c>
      <c r="J44" s="116"/>
      <c r="K44" s="15"/>
      <c r="L44" s="15"/>
      <c r="M44" s="10"/>
      <c r="N44" s="15"/>
      <c r="O44" s="10"/>
      <c r="Q44" s="10"/>
      <c r="R44"/>
      <c r="S44"/>
      <c r="T44"/>
      <c r="U44"/>
      <c r="V44"/>
      <c r="W44"/>
      <c r="X44"/>
      <c r="Y44"/>
      <c r="Z44"/>
      <c r="AA44"/>
    </row>
    <row r="45" spans="1:27" s="16" customFormat="1" ht="15.75">
      <c r="A45" s="3"/>
      <c r="B45" s="10"/>
      <c r="C45" s="17" t="s">
        <v>425</v>
      </c>
      <c r="D45" s="18" t="s">
        <v>124</v>
      </c>
      <c r="E45" s="18" t="s">
        <v>134</v>
      </c>
      <c r="F45" s="18">
        <v>1</v>
      </c>
      <c r="G45" s="20">
        <f>F45*$G$5</f>
        <v>168</v>
      </c>
      <c r="H45" s="166">
        <v>3.43</v>
      </c>
      <c r="I45" s="28">
        <f>G45*H45</f>
        <v>576.24</v>
      </c>
      <c r="J45" s="116"/>
      <c r="K45" s="15"/>
      <c r="L45" s="15"/>
      <c r="M45" s="10"/>
      <c r="N45" s="15"/>
      <c r="O45" s="10"/>
      <c r="Q45" s="10"/>
      <c r="R45"/>
      <c r="S45"/>
      <c r="T45"/>
      <c r="U45"/>
      <c r="V45"/>
      <c r="W45"/>
      <c r="X45"/>
      <c r="Y45"/>
      <c r="Z45"/>
      <c r="AA45"/>
    </row>
    <row r="46" spans="1:27" s="16" customFormat="1" ht="15.75">
      <c r="A46" s="3"/>
      <c r="B46" s="10"/>
      <c r="C46" s="17" t="s">
        <v>426</v>
      </c>
      <c r="D46" s="18" t="s">
        <v>125</v>
      </c>
      <c r="E46" s="18" t="s">
        <v>133</v>
      </c>
      <c r="F46" s="18">
        <v>1</v>
      </c>
      <c r="G46" s="20">
        <f>F46*$G$5</f>
        <v>168</v>
      </c>
      <c r="H46" s="166">
        <v>4.22</v>
      </c>
      <c r="I46" s="28">
        <f>G46*H46</f>
        <v>708.9599999999999</v>
      </c>
      <c r="J46" s="116"/>
      <c r="K46" s="15"/>
      <c r="L46" s="15"/>
      <c r="M46" s="10"/>
      <c r="N46" s="15"/>
      <c r="O46" s="10"/>
      <c r="Q46" s="10"/>
      <c r="R46"/>
      <c r="S46"/>
      <c r="T46"/>
      <c r="U46"/>
      <c r="V46"/>
      <c r="W46"/>
      <c r="X46"/>
      <c r="Y46"/>
      <c r="Z46"/>
      <c r="AA46"/>
    </row>
    <row r="47" spans="1:27" s="16" customFormat="1" ht="15.75">
      <c r="A47" s="3"/>
      <c r="B47" s="10"/>
      <c r="C47" s="17" t="s">
        <v>426</v>
      </c>
      <c r="D47" s="18" t="s">
        <v>124</v>
      </c>
      <c r="E47" s="18" t="s">
        <v>134</v>
      </c>
      <c r="F47" s="18">
        <v>1</v>
      </c>
      <c r="G47" s="20">
        <f>F47*$G$5</f>
        <v>168</v>
      </c>
      <c r="H47" s="166">
        <v>3.43</v>
      </c>
      <c r="I47" s="28">
        <f>G47*H47</f>
        <v>576.24</v>
      </c>
      <c r="J47" s="116"/>
      <c r="K47" s="15"/>
      <c r="L47" s="15"/>
      <c r="M47" s="10"/>
      <c r="N47" s="15"/>
      <c r="O47" s="10"/>
      <c r="Q47" s="10"/>
      <c r="R47"/>
      <c r="S47"/>
      <c r="T47"/>
      <c r="U47"/>
      <c r="V47"/>
      <c r="W47"/>
      <c r="X47"/>
      <c r="Y47"/>
      <c r="Z47"/>
      <c r="AA47"/>
    </row>
    <row r="48" spans="1:27" s="16" customFormat="1" ht="15.75">
      <c r="A48" s="3"/>
      <c r="B48" s="10"/>
      <c r="C48" s="17" t="s">
        <v>427</v>
      </c>
      <c r="D48" s="18" t="s">
        <v>125</v>
      </c>
      <c r="E48" s="18" t="s">
        <v>133</v>
      </c>
      <c r="F48" s="18">
        <v>1</v>
      </c>
      <c r="G48" s="20">
        <f>F48*$G$5</f>
        <v>168</v>
      </c>
      <c r="H48" s="166">
        <v>4.22</v>
      </c>
      <c r="I48" s="28">
        <f>G48*H48</f>
        <v>708.9599999999999</v>
      </c>
      <c r="J48" s="116"/>
      <c r="K48" s="15"/>
      <c r="L48" s="15"/>
      <c r="M48" s="10"/>
      <c r="N48" s="15"/>
      <c r="O48" s="10"/>
      <c r="Q48" s="10"/>
      <c r="R48"/>
      <c r="S48"/>
      <c r="T48"/>
      <c r="U48"/>
      <c r="V48"/>
      <c r="W48"/>
      <c r="X48"/>
      <c r="Y48"/>
      <c r="Z48"/>
      <c r="AA48"/>
    </row>
    <row r="49" spans="1:27" s="16" customFormat="1" ht="15.75">
      <c r="A49" s="3"/>
      <c r="B49" s="10"/>
      <c r="C49" s="27"/>
      <c r="D49" s="18"/>
      <c r="E49" s="18"/>
      <c r="F49" s="18"/>
      <c r="G49" s="20"/>
      <c r="H49" s="166"/>
      <c r="I49" s="28"/>
      <c r="J49" s="116"/>
      <c r="K49" s="15"/>
      <c r="L49" s="15"/>
      <c r="M49" s="10"/>
      <c r="N49" s="15"/>
      <c r="O49" s="10"/>
      <c r="Q49" s="10"/>
      <c r="R49"/>
      <c r="S49"/>
      <c r="T49"/>
      <c r="U49"/>
      <c r="V49"/>
      <c r="W49"/>
      <c r="X49"/>
      <c r="Y49"/>
      <c r="Z49"/>
      <c r="AA49"/>
    </row>
    <row r="50" spans="1:27" s="10" customFormat="1" ht="15.75">
      <c r="A50" s="3"/>
      <c r="C50" s="17" t="s">
        <v>428</v>
      </c>
      <c r="D50" s="18" t="s">
        <v>128</v>
      </c>
      <c r="E50" s="18" t="s">
        <v>119</v>
      </c>
      <c r="F50" s="18">
        <v>24</v>
      </c>
      <c r="G50" s="20">
        <f>F50*$G$6</f>
        <v>1248</v>
      </c>
      <c r="H50" s="166">
        <v>4.07</v>
      </c>
      <c r="I50" s="28">
        <f>G50*H50</f>
        <v>5079.360000000001</v>
      </c>
      <c r="J50" s="116"/>
      <c r="K50" s="15"/>
      <c r="L50" s="15"/>
      <c r="N50" s="15"/>
      <c r="P50" s="16"/>
      <c r="R50"/>
      <c r="S50"/>
      <c r="T50"/>
      <c r="U50"/>
      <c r="V50"/>
      <c r="W50"/>
      <c r="X50"/>
      <c r="Y50"/>
      <c r="Z50"/>
      <c r="AA50"/>
    </row>
    <row r="51" spans="1:27" s="10" customFormat="1" ht="15.75">
      <c r="A51" s="3"/>
      <c r="C51" s="17" t="s">
        <v>428</v>
      </c>
      <c r="D51" s="18" t="s">
        <v>130</v>
      </c>
      <c r="E51" s="18" t="s">
        <v>136</v>
      </c>
      <c r="F51" s="18">
        <v>1</v>
      </c>
      <c r="G51" s="20">
        <f>F51*$G$6</f>
        <v>52</v>
      </c>
      <c r="H51" s="166">
        <v>3.94</v>
      </c>
      <c r="I51" s="28">
        <f>G51*H51</f>
        <v>204.88</v>
      </c>
      <c r="J51" s="116"/>
      <c r="K51" s="15"/>
      <c r="L51" s="15"/>
      <c r="N51" s="15"/>
      <c r="P51" s="16"/>
      <c r="R51"/>
      <c r="S51"/>
      <c r="T51"/>
      <c r="U51"/>
      <c r="V51"/>
      <c r="W51"/>
      <c r="X51"/>
      <c r="Y51"/>
      <c r="Z51"/>
      <c r="AA51"/>
    </row>
    <row r="52" spans="1:27" s="10" customFormat="1" ht="15.75">
      <c r="A52" s="3"/>
      <c r="C52" s="17" t="s">
        <v>429</v>
      </c>
      <c r="D52" s="18" t="s">
        <v>129</v>
      </c>
      <c r="E52" s="18" t="s">
        <v>135</v>
      </c>
      <c r="F52" s="18">
        <v>1</v>
      </c>
      <c r="G52" s="20">
        <f>F52*$G$6</f>
        <v>52</v>
      </c>
      <c r="H52" s="166">
        <v>4</v>
      </c>
      <c r="I52" s="28">
        <f>G52*H52</f>
        <v>208</v>
      </c>
      <c r="J52" s="116"/>
      <c r="K52" s="15"/>
      <c r="L52" s="15"/>
      <c r="N52" s="15"/>
      <c r="P52" s="16"/>
      <c r="R52"/>
      <c r="S52"/>
      <c r="T52"/>
      <c r="U52"/>
      <c r="V52"/>
      <c r="W52"/>
      <c r="X52"/>
      <c r="Y52"/>
      <c r="Z52"/>
      <c r="AA52"/>
    </row>
    <row r="53" spans="1:27" s="10" customFormat="1" ht="15.75">
      <c r="A53" s="3"/>
      <c r="C53" s="17" t="s">
        <v>429</v>
      </c>
      <c r="D53" s="18" t="s">
        <v>130</v>
      </c>
      <c r="E53" s="18" t="s">
        <v>136</v>
      </c>
      <c r="F53" s="18">
        <v>1</v>
      </c>
      <c r="G53" s="20">
        <f>F53*$G$6</f>
        <v>52</v>
      </c>
      <c r="H53" s="166">
        <v>3.94</v>
      </c>
      <c r="I53" s="28">
        <f>G53*H53</f>
        <v>204.88</v>
      </c>
      <c r="J53" s="116"/>
      <c r="K53" s="15"/>
      <c r="L53" s="15"/>
      <c r="N53" s="15"/>
      <c r="P53" s="16"/>
      <c r="R53"/>
      <c r="S53"/>
      <c r="T53"/>
      <c r="U53"/>
      <c r="V53"/>
      <c r="W53"/>
      <c r="X53"/>
      <c r="Y53"/>
      <c r="Z53"/>
      <c r="AA53"/>
    </row>
    <row r="54" spans="1:27" s="10" customFormat="1" ht="15.75">
      <c r="A54" s="3"/>
      <c r="C54" s="17" t="s">
        <v>430</v>
      </c>
      <c r="D54" s="18" t="s">
        <v>129</v>
      </c>
      <c r="E54" s="18" t="s">
        <v>135</v>
      </c>
      <c r="F54" s="18">
        <v>1</v>
      </c>
      <c r="G54" s="20">
        <f>F54*$G$6</f>
        <v>52</v>
      </c>
      <c r="H54" s="166">
        <v>4</v>
      </c>
      <c r="I54" s="28">
        <f>G54*H54</f>
        <v>208</v>
      </c>
      <c r="J54" s="116"/>
      <c r="K54" s="15"/>
      <c r="L54" s="15"/>
      <c r="N54" s="15"/>
      <c r="P54" s="16"/>
      <c r="R54"/>
      <c r="S54"/>
      <c r="T54"/>
      <c r="U54"/>
      <c r="V54"/>
      <c r="W54"/>
      <c r="X54"/>
      <c r="Y54"/>
      <c r="Z54"/>
      <c r="AA54"/>
    </row>
    <row r="55" spans="1:27" s="10" customFormat="1" ht="15.75">
      <c r="A55" s="3"/>
      <c r="C55" s="27"/>
      <c r="D55" s="18"/>
      <c r="E55" s="18"/>
      <c r="F55" s="18"/>
      <c r="G55" s="20"/>
      <c r="H55" s="166"/>
      <c r="I55" s="28"/>
      <c r="J55" s="116"/>
      <c r="K55" s="15"/>
      <c r="L55" s="15"/>
      <c r="N55" s="15"/>
      <c r="P55" s="16"/>
      <c r="R55"/>
      <c r="S55"/>
      <c r="T55"/>
      <c r="U55"/>
      <c r="V55"/>
      <c r="W55"/>
      <c r="X55"/>
      <c r="Y55"/>
      <c r="Z55"/>
      <c r="AA55"/>
    </row>
    <row r="56" spans="1:27" s="10" customFormat="1" ht="16.5" thickBot="1">
      <c r="A56" s="3"/>
      <c r="C56" s="29"/>
      <c r="D56" s="22"/>
      <c r="E56" s="22"/>
      <c r="F56" s="22"/>
      <c r="G56" s="30"/>
      <c r="H56" s="31"/>
      <c r="I56" s="32">
        <f>SUM(I44:I54)</f>
        <v>25853.440000000002</v>
      </c>
      <c r="J56" s="116"/>
      <c r="K56" s="15"/>
      <c r="L56" s="15"/>
      <c r="N56" s="15"/>
      <c r="P56" s="16"/>
      <c r="R56"/>
      <c r="S56"/>
      <c r="T56"/>
      <c r="U56"/>
      <c r="V56"/>
      <c r="W56"/>
      <c r="X56"/>
      <c r="Y56"/>
      <c r="Z56"/>
      <c r="AA56"/>
    </row>
    <row r="57" spans="1:27" s="10" customFormat="1" ht="15.75">
      <c r="A57" s="3"/>
      <c r="D57" s="13"/>
      <c r="E57" s="13"/>
      <c r="F57" s="13"/>
      <c r="G57" s="13"/>
      <c r="H57" s="14"/>
      <c r="I57" s="14"/>
      <c r="J57" s="116"/>
      <c r="K57" s="15"/>
      <c r="L57" s="15"/>
      <c r="N57" s="15"/>
      <c r="P57" s="16"/>
      <c r="R57"/>
      <c r="S57"/>
      <c r="T57"/>
      <c r="U57"/>
      <c r="V57"/>
      <c r="W57"/>
      <c r="X57"/>
      <c r="Y57"/>
      <c r="Z57"/>
      <c r="AA57"/>
    </row>
    <row r="58" spans="1:27" s="10" customFormat="1" ht="16.5" thickBot="1">
      <c r="A58" s="3"/>
      <c r="D58" s="13"/>
      <c r="E58" s="13"/>
      <c r="F58" s="13"/>
      <c r="G58" s="13"/>
      <c r="H58" s="14"/>
      <c r="I58" s="14"/>
      <c r="J58" s="116"/>
      <c r="K58" s="15"/>
      <c r="L58" s="15"/>
      <c r="N58" s="15"/>
      <c r="P58" s="16"/>
      <c r="R58"/>
      <c r="S58"/>
      <c r="T58"/>
      <c r="U58"/>
      <c r="V58"/>
      <c r="W58"/>
      <c r="X58"/>
      <c r="Y58"/>
      <c r="Z58"/>
      <c r="AA58"/>
    </row>
    <row r="59" spans="1:27" s="10" customFormat="1" ht="15.75">
      <c r="A59" s="3"/>
      <c r="C59" s="101" t="s">
        <v>194</v>
      </c>
      <c r="D59" s="26" t="s">
        <v>143</v>
      </c>
      <c r="E59" s="13"/>
      <c r="F59" s="33" t="s">
        <v>122</v>
      </c>
      <c r="G59" s="34" t="s">
        <v>90</v>
      </c>
      <c r="H59" s="35" t="s">
        <v>36</v>
      </c>
      <c r="I59" s="14"/>
      <c r="J59" s="116"/>
      <c r="K59" s="15"/>
      <c r="L59" s="15"/>
      <c r="N59" s="15"/>
      <c r="P59" s="16"/>
      <c r="R59"/>
      <c r="S59"/>
      <c r="T59"/>
      <c r="U59"/>
      <c r="V59"/>
      <c r="W59"/>
      <c r="X59"/>
      <c r="Y59"/>
      <c r="Z59"/>
      <c r="AA59"/>
    </row>
    <row r="60" spans="1:27" s="10" customFormat="1" ht="15.75">
      <c r="A60" s="3"/>
      <c r="C60" s="27"/>
      <c r="D60" s="18"/>
      <c r="E60" s="13"/>
      <c r="F60" s="36"/>
      <c r="G60" s="34"/>
      <c r="H60" s="35"/>
      <c r="I60" s="14"/>
      <c r="J60" s="116"/>
      <c r="K60" s="15"/>
      <c r="L60" s="15"/>
      <c r="N60" s="15"/>
      <c r="P60" s="16"/>
      <c r="R60"/>
      <c r="S60"/>
      <c r="T60"/>
      <c r="U60"/>
      <c r="V60"/>
      <c r="W60"/>
      <c r="X60"/>
      <c r="Y60"/>
      <c r="Z60"/>
      <c r="AA60"/>
    </row>
    <row r="61" spans="1:27" s="10" customFormat="1" ht="15.75">
      <c r="A61" s="3"/>
      <c r="C61" s="17" t="s">
        <v>143</v>
      </c>
      <c r="D61" s="18" t="s">
        <v>123</v>
      </c>
      <c r="E61" s="13"/>
      <c r="F61" s="102">
        <f>$G$23</f>
        <v>4032</v>
      </c>
      <c r="G61" s="35">
        <f>I23</f>
        <v>17377.92</v>
      </c>
      <c r="H61" s="35" t="s">
        <v>91</v>
      </c>
      <c r="I61" s="14" t="s">
        <v>192</v>
      </c>
      <c r="J61" s="116"/>
      <c r="K61" s="15"/>
      <c r="L61" s="15"/>
      <c r="N61" s="15"/>
      <c r="P61" s="16"/>
      <c r="R61"/>
      <c r="S61"/>
      <c r="T61"/>
      <c r="U61"/>
      <c r="V61"/>
      <c r="W61"/>
      <c r="X61"/>
      <c r="Y61"/>
      <c r="Z61"/>
      <c r="AA61"/>
    </row>
    <row r="62" spans="1:27" s="10" customFormat="1" ht="15.75">
      <c r="A62" s="3"/>
      <c r="C62" s="17" t="s">
        <v>143</v>
      </c>
      <c r="D62" s="18" t="s">
        <v>137</v>
      </c>
      <c r="E62" s="13"/>
      <c r="F62" s="102"/>
      <c r="G62" s="35">
        <f>I25</f>
        <v>159.6</v>
      </c>
      <c r="H62" s="35">
        <v>4163.4</v>
      </c>
      <c r="I62" s="14"/>
      <c r="J62" s="116"/>
      <c r="K62" s="15"/>
      <c r="L62" s="15"/>
      <c r="N62" s="15"/>
      <c r="P62" s="16"/>
      <c r="R62"/>
      <c r="S62"/>
      <c r="T62"/>
      <c r="U62"/>
      <c r="V62"/>
      <c r="W62"/>
      <c r="X62"/>
      <c r="Y62"/>
      <c r="Z62"/>
      <c r="AA62"/>
    </row>
    <row r="63" spans="1:27" s="10" customFormat="1" ht="15.75">
      <c r="A63" s="3"/>
      <c r="C63" s="17" t="s">
        <v>143</v>
      </c>
      <c r="D63" s="18" t="s">
        <v>138</v>
      </c>
      <c r="E63" s="13"/>
      <c r="F63" s="36">
        <v>3510</v>
      </c>
      <c r="G63" s="35">
        <f>I26</f>
        <v>159.6</v>
      </c>
      <c r="H63" s="35">
        <v>4306.77</v>
      </c>
      <c r="I63" s="14"/>
      <c r="J63" s="116"/>
      <c r="K63" s="15"/>
      <c r="L63" s="15"/>
      <c r="N63" s="15"/>
      <c r="P63" s="16"/>
      <c r="R63"/>
      <c r="S63"/>
      <c r="T63"/>
      <c r="U63"/>
      <c r="V63"/>
      <c r="W63"/>
      <c r="X63"/>
      <c r="Y63"/>
      <c r="Z63"/>
      <c r="AA63"/>
    </row>
    <row r="64" spans="1:27" s="10" customFormat="1" ht="15.75">
      <c r="A64" s="3"/>
      <c r="C64" s="17" t="s">
        <v>143</v>
      </c>
      <c r="D64" s="18" t="s">
        <v>139</v>
      </c>
      <c r="E64" s="13"/>
      <c r="F64" s="36">
        <v>270</v>
      </c>
      <c r="G64" s="35">
        <f>I27</f>
        <v>159.6</v>
      </c>
      <c r="H64" s="35">
        <v>571.59</v>
      </c>
      <c r="I64" s="14"/>
      <c r="J64" s="116"/>
      <c r="K64" s="15"/>
      <c r="L64" s="15"/>
      <c r="N64" s="15"/>
      <c r="P64" s="16"/>
      <c r="R64"/>
      <c r="S64"/>
      <c r="T64"/>
      <c r="U64"/>
      <c r="V64"/>
      <c r="W64"/>
      <c r="X64"/>
      <c r="Y64"/>
      <c r="Z64"/>
      <c r="AA64"/>
    </row>
    <row r="65" spans="1:27" s="10" customFormat="1" ht="15.75">
      <c r="A65" s="3"/>
      <c r="C65" s="17"/>
      <c r="D65" s="18"/>
      <c r="E65" s="13"/>
      <c r="F65" s="36"/>
      <c r="G65" s="34"/>
      <c r="H65" s="35"/>
      <c r="I65" s="14"/>
      <c r="J65" s="116"/>
      <c r="K65" s="15"/>
      <c r="L65" s="15"/>
      <c r="N65" s="15"/>
      <c r="P65" s="16"/>
      <c r="R65"/>
      <c r="S65"/>
      <c r="T65"/>
      <c r="U65"/>
      <c r="V65"/>
      <c r="W65"/>
      <c r="X65"/>
      <c r="Y65"/>
      <c r="Z65"/>
      <c r="AA65"/>
    </row>
    <row r="66" spans="1:27" s="10" customFormat="1" ht="15.75">
      <c r="A66" s="3"/>
      <c r="C66" s="17" t="s">
        <v>143</v>
      </c>
      <c r="D66" s="18" t="s">
        <v>128</v>
      </c>
      <c r="E66" s="13"/>
      <c r="F66" s="102">
        <f>$G$31</f>
        <v>1248</v>
      </c>
      <c r="G66" s="35">
        <f>I31</f>
        <v>5079.360000000001</v>
      </c>
      <c r="H66" s="35" t="s">
        <v>91</v>
      </c>
      <c r="I66" s="14" t="s">
        <v>193</v>
      </c>
      <c r="J66" s="116"/>
      <c r="K66" s="15"/>
      <c r="L66" s="15"/>
      <c r="N66" s="15"/>
      <c r="P66" s="16"/>
      <c r="R66"/>
      <c r="S66"/>
      <c r="T66"/>
      <c r="U66"/>
      <c r="V66"/>
      <c r="W66"/>
      <c r="X66"/>
      <c r="Y66"/>
      <c r="Z66"/>
      <c r="AA66"/>
    </row>
    <row r="67" spans="1:27" s="10" customFormat="1" ht="15.75">
      <c r="A67" s="3"/>
      <c r="C67" s="17" t="s">
        <v>143</v>
      </c>
      <c r="D67" s="18" t="s">
        <v>140</v>
      </c>
      <c r="E67" s="13"/>
      <c r="F67" s="36">
        <v>1920</v>
      </c>
      <c r="G67" s="35">
        <f>I33</f>
        <v>54.6</v>
      </c>
      <c r="H67" s="35">
        <v>2505.6</v>
      </c>
      <c r="I67" s="14"/>
      <c r="J67" s="116"/>
      <c r="K67" s="15"/>
      <c r="L67" s="15"/>
      <c r="N67" s="15"/>
      <c r="P67" s="16"/>
      <c r="R67"/>
      <c r="S67"/>
      <c r="T67"/>
      <c r="U67"/>
      <c r="V67"/>
      <c r="W67"/>
      <c r="X67"/>
      <c r="Y67"/>
      <c r="Z67"/>
      <c r="AA67"/>
    </row>
    <row r="68" spans="1:27" s="10" customFormat="1" ht="15.75">
      <c r="A68" s="3"/>
      <c r="C68" s="17" t="s">
        <v>143</v>
      </c>
      <c r="D68" s="18" t="s">
        <v>141</v>
      </c>
      <c r="E68" s="13"/>
      <c r="F68" s="36">
        <v>2160</v>
      </c>
      <c r="G68" s="35">
        <f>I34</f>
        <v>49.4</v>
      </c>
      <c r="H68" s="35">
        <v>2775.6</v>
      </c>
      <c r="I68" s="14"/>
      <c r="J68" s="116"/>
      <c r="K68" s="15"/>
      <c r="L68" s="15"/>
      <c r="N68" s="15"/>
      <c r="P68" s="16"/>
      <c r="R68"/>
      <c r="S68"/>
      <c r="T68"/>
      <c r="U68"/>
      <c r="V68"/>
      <c r="W68"/>
      <c r="X68"/>
      <c r="Y68"/>
      <c r="Z68"/>
      <c r="AA68"/>
    </row>
    <row r="69" spans="1:27" s="10" customFormat="1" ht="15.75">
      <c r="A69" s="3"/>
      <c r="C69" s="17" t="s">
        <v>143</v>
      </c>
      <c r="D69" s="18" t="s">
        <v>142</v>
      </c>
      <c r="E69" s="13"/>
      <c r="F69" s="36">
        <v>240</v>
      </c>
      <c r="G69" s="35">
        <f>I35</f>
        <v>54.6</v>
      </c>
      <c r="H69" s="35">
        <v>501.12</v>
      </c>
      <c r="I69" s="14"/>
      <c r="J69" s="116"/>
      <c r="K69" s="15"/>
      <c r="L69" s="15"/>
      <c r="N69" s="15"/>
      <c r="P69" s="16"/>
      <c r="R69"/>
      <c r="S69"/>
      <c r="T69"/>
      <c r="U69"/>
      <c r="V69"/>
      <c r="W69"/>
      <c r="X69"/>
      <c r="Y69"/>
      <c r="Z69"/>
      <c r="AA69"/>
    </row>
    <row r="70" spans="1:27" s="10" customFormat="1" ht="15.75">
      <c r="A70" s="3"/>
      <c r="C70" s="27"/>
      <c r="D70" s="18"/>
      <c r="E70" s="13"/>
      <c r="F70" s="36"/>
      <c r="G70" s="34"/>
      <c r="H70" s="35"/>
      <c r="I70" s="14"/>
      <c r="J70" s="116"/>
      <c r="K70" s="15"/>
      <c r="L70" s="15"/>
      <c r="N70" s="15"/>
      <c r="P70" s="16"/>
      <c r="R70"/>
      <c r="S70"/>
      <c r="T70"/>
      <c r="U70"/>
      <c r="V70"/>
      <c r="W70"/>
      <c r="X70"/>
      <c r="Y70"/>
      <c r="Z70"/>
      <c r="AA70"/>
    </row>
    <row r="71" spans="1:27" s="10" customFormat="1" ht="15.75">
      <c r="A71" s="3"/>
      <c r="C71" s="17" t="s">
        <v>488</v>
      </c>
      <c r="D71" s="18" t="s">
        <v>131</v>
      </c>
      <c r="E71" s="13"/>
      <c r="F71" s="36">
        <f>10530+6480</f>
        <v>17010</v>
      </c>
      <c r="G71" s="35">
        <f>(I28+I36)</f>
        <v>1280.4</v>
      </c>
      <c r="H71" s="35">
        <v>17511.8</v>
      </c>
      <c r="I71" s="14"/>
      <c r="J71" s="116"/>
      <c r="K71" s="15"/>
      <c r="L71" s="15"/>
      <c r="N71" s="15"/>
      <c r="P71" s="16"/>
      <c r="R71"/>
      <c r="S71"/>
      <c r="T71"/>
      <c r="U71"/>
      <c r="V71"/>
      <c r="W71"/>
      <c r="X71"/>
      <c r="Y71"/>
      <c r="Z71"/>
      <c r="AA71"/>
    </row>
    <row r="72" spans="1:27" s="10" customFormat="1" ht="15.75">
      <c r="A72" s="3"/>
      <c r="C72" s="17" t="s">
        <v>489</v>
      </c>
      <c r="D72" s="18" t="s">
        <v>132</v>
      </c>
      <c r="E72" s="13"/>
      <c r="F72" s="36">
        <f>10530+6480</f>
        <v>17010</v>
      </c>
      <c r="G72" s="35">
        <f>(I29+I37)</f>
        <v>1320</v>
      </c>
      <c r="H72" s="35">
        <v>20224.89</v>
      </c>
      <c r="I72" s="14"/>
      <c r="J72" s="116"/>
      <c r="K72" s="15"/>
      <c r="L72" s="15"/>
      <c r="N72" s="15"/>
      <c r="P72" s="16"/>
      <c r="R72"/>
      <c r="S72"/>
      <c r="T72"/>
      <c r="U72"/>
      <c r="V72"/>
      <c r="W72"/>
      <c r="X72"/>
      <c r="Y72"/>
      <c r="Z72"/>
      <c r="AA72"/>
    </row>
    <row r="73" spans="1:27" s="10" customFormat="1" ht="16.5" thickBot="1">
      <c r="A73" s="3"/>
      <c r="C73" s="29"/>
      <c r="D73" s="22"/>
      <c r="E73" s="13"/>
      <c r="F73" s="37"/>
      <c r="G73" s="35">
        <f>SUM(G61:G72)</f>
        <v>25695.079999999994</v>
      </c>
      <c r="H73" s="35">
        <f>SUM(H61:H72)</f>
        <v>52560.770000000004</v>
      </c>
      <c r="I73" s="14"/>
      <c r="J73" s="116"/>
      <c r="K73" s="15"/>
      <c r="L73" s="15"/>
      <c r="N73" s="15"/>
      <c r="P73" s="16"/>
      <c r="R73"/>
      <c r="S73"/>
      <c r="T73"/>
      <c r="U73"/>
      <c r="V73"/>
      <c r="W73"/>
      <c r="X73"/>
      <c r="Y73"/>
      <c r="Z73"/>
      <c r="AA73"/>
    </row>
    <row r="74" spans="1:27" s="10" customFormat="1" ht="15.75">
      <c r="A74" s="3"/>
      <c r="D74" s="13"/>
      <c r="E74" s="13"/>
      <c r="F74" s="13"/>
      <c r="G74" s="13"/>
      <c r="H74" s="38">
        <f>H73+G66+G61</f>
        <v>75018.05</v>
      </c>
      <c r="I74" s="14"/>
      <c r="J74" s="116"/>
      <c r="K74" s="15"/>
      <c r="L74" s="15"/>
      <c r="N74" s="15"/>
      <c r="P74" s="16"/>
      <c r="R74"/>
      <c r="S74"/>
      <c r="T74"/>
      <c r="U74"/>
      <c r="V74"/>
      <c r="W74"/>
      <c r="X74"/>
      <c r="Y74"/>
      <c r="Z74"/>
      <c r="AA74"/>
    </row>
    <row r="75" spans="2:14" ht="45" customHeight="1">
      <c r="B75" s="195" t="s">
        <v>671</v>
      </c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</row>
    <row r="76" spans="1:27" s="10" customFormat="1" ht="16.5" thickBot="1">
      <c r="A76" s="3"/>
      <c r="C76" s="13"/>
      <c r="D76" s="13"/>
      <c r="E76" s="13"/>
      <c r="F76" s="13"/>
      <c r="G76" s="14"/>
      <c r="H76" s="14"/>
      <c r="I76" s="116"/>
      <c r="J76" s="15"/>
      <c r="K76" s="15"/>
      <c r="N76" s="15"/>
      <c r="P76" s="16"/>
      <c r="R76"/>
      <c r="S76"/>
      <c r="T76"/>
      <c r="U76"/>
      <c r="V76"/>
      <c r="W76"/>
      <c r="X76"/>
      <c r="Y76"/>
      <c r="Z76"/>
      <c r="AA76"/>
    </row>
    <row r="77" spans="1:27" s="10" customFormat="1" ht="16.5" thickBot="1">
      <c r="A77" s="40"/>
      <c r="B77" s="170"/>
      <c r="C77" s="172" t="s">
        <v>493</v>
      </c>
      <c r="D77" s="173"/>
      <c r="E77" s="173"/>
      <c r="F77" s="173"/>
      <c r="G77" s="173"/>
      <c r="H77" s="173"/>
      <c r="I77" s="173"/>
      <c r="J77" s="174"/>
      <c r="K77" s="145"/>
      <c r="L77" s="40" t="s">
        <v>122</v>
      </c>
      <c r="M77" s="20">
        <v>1</v>
      </c>
      <c r="N77" s="15"/>
      <c r="P77" s="16"/>
      <c r="R77"/>
      <c r="S77"/>
      <c r="T77"/>
      <c r="U77"/>
      <c r="V77"/>
      <c r="W77"/>
      <c r="X77"/>
      <c r="Y77"/>
      <c r="Z77"/>
      <c r="AA77"/>
    </row>
    <row r="78" spans="1:27" s="10" customFormat="1" ht="16.5" thickBot="1">
      <c r="A78" s="208" t="s">
        <v>670</v>
      </c>
      <c r="B78" s="43" t="s">
        <v>4</v>
      </c>
      <c r="C78" s="43" t="s">
        <v>5</v>
      </c>
      <c r="D78" s="44" t="s">
        <v>144</v>
      </c>
      <c r="E78" s="43" t="s">
        <v>6</v>
      </c>
      <c r="F78" s="43" t="s">
        <v>7</v>
      </c>
      <c r="G78" s="45" t="s">
        <v>8</v>
      </c>
      <c r="H78" s="43" t="s">
        <v>9</v>
      </c>
      <c r="I78" s="119" t="s">
        <v>122</v>
      </c>
      <c r="J78" s="45" t="s">
        <v>146</v>
      </c>
      <c r="K78" s="144" t="s">
        <v>10</v>
      </c>
      <c r="L78" s="144" t="s">
        <v>147</v>
      </c>
      <c r="M78" s="45" t="s">
        <v>206</v>
      </c>
      <c r="N78" s="209" t="s">
        <v>207</v>
      </c>
      <c r="R78"/>
      <c r="S78"/>
      <c r="T78"/>
      <c r="U78"/>
      <c r="V78"/>
      <c r="W78"/>
      <c r="X78"/>
      <c r="Y78"/>
      <c r="Z78"/>
      <c r="AA78"/>
    </row>
    <row r="79" spans="1:27" s="10" customFormat="1" ht="15.75">
      <c r="A79" s="40" t="s">
        <v>655</v>
      </c>
      <c r="B79" s="18">
        <v>1</v>
      </c>
      <c r="C79" s="18" t="s">
        <v>83</v>
      </c>
      <c r="D79" s="48" t="s">
        <v>152</v>
      </c>
      <c r="E79" s="18" t="s">
        <v>150</v>
      </c>
      <c r="F79" s="18"/>
      <c r="G79" s="20" t="s">
        <v>155</v>
      </c>
      <c r="H79" s="18" t="s">
        <v>153</v>
      </c>
      <c r="I79" s="118">
        <v>100</v>
      </c>
      <c r="J79" s="20" t="s">
        <v>86</v>
      </c>
      <c r="K79" s="166">
        <v>0.68</v>
      </c>
      <c r="L79" s="166">
        <f aca="true" t="shared" si="4" ref="L79:L85">I79*K79</f>
        <v>68</v>
      </c>
      <c r="M79" s="20">
        <f>$M$77*I79</f>
        <v>100</v>
      </c>
      <c r="N79" s="166">
        <f aca="true" t="shared" si="5" ref="N79:N85">M79*K79</f>
        <v>68</v>
      </c>
      <c r="P79" s="16"/>
      <c r="R79"/>
      <c r="S79"/>
      <c r="T79"/>
      <c r="U79"/>
      <c r="V79"/>
      <c r="W79"/>
      <c r="X79"/>
      <c r="Y79"/>
      <c r="Z79"/>
      <c r="AA79"/>
    </row>
    <row r="80" spans="1:27" s="10" customFormat="1" ht="15.75">
      <c r="A80" s="40" t="s">
        <v>655</v>
      </c>
      <c r="B80" s="18">
        <v>2</v>
      </c>
      <c r="C80" s="18" t="s">
        <v>195</v>
      </c>
      <c r="D80" s="48" t="s">
        <v>196</v>
      </c>
      <c r="E80" s="18"/>
      <c r="F80" s="18" t="s">
        <v>32</v>
      </c>
      <c r="G80" s="20" t="s">
        <v>32</v>
      </c>
      <c r="H80" s="18" t="s">
        <v>138</v>
      </c>
      <c r="I80" s="118">
        <v>1</v>
      </c>
      <c r="J80" s="20" t="s">
        <v>21</v>
      </c>
      <c r="K80" s="166">
        <v>0.95</v>
      </c>
      <c r="L80" s="166">
        <f t="shared" si="4"/>
        <v>0.95</v>
      </c>
      <c r="M80" s="20">
        <f aca="true" t="shared" si="6" ref="M80:M85">$M$77*I80</f>
        <v>1</v>
      </c>
      <c r="N80" s="166">
        <f t="shared" si="5"/>
        <v>0.95</v>
      </c>
      <c r="P80" s="16"/>
      <c r="R80"/>
      <c r="S80"/>
      <c r="T80"/>
      <c r="U80"/>
      <c r="V80"/>
      <c r="W80"/>
      <c r="X80"/>
      <c r="Y80"/>
      <c r="Z80"/>
      <c r="AA80"/>
    </row>
    <row r="81" spans="1:27" s="10" customFormat="1" ht="15.75">
      <c r="A81" s="40" t="s">
        <v>655</v>
      </c>
      <c r="B81" s="18">
        <v>3</v>
      </c>
      <c r="C81" s="18" t="s">
        <v>197</v>
      </c>
      <c r="D81" s="48" t="s">
        <v>198</v>
      </c>
      <c r="E81" s="18"/>
      <c r="F81" s="18" t="s">
        <v>32</v>
      </c>
      <c r="G81" s="20" t="s">
        <v>32</v>
      </c>
      <c r="H81" s="18" t="s">
        <v>131</v>
      </c>
      <c r="I81" s="118">
        <v>3</v>
      </c>
      <c r="J81" s="20" t="s">
        <v>21</v>
      </c>
      <c r="K81" s="166">
        <v>0.97</v>
      </c>
      <c r="L81" s="166">
        <f t="shared" si="4"/>
        <v>2.91</v>
      </c>
      <c r="M81" s="20">
        <f t="shared" si="6"/>
        <v>3</v>
      </c>
      <c r="N81" s="166">
        <f t="shared" si="5"/>
        <v>2.91</v>
      </c>
      <c r="P81" s="16"/>
      <c r="R81"/>
      <c r="S81"/>
      <c r="T81"/>
      <c r="U81"/>
      <c r="V81"/>
      <c r="W81"/>
      <c r="X81"/>
      <c r="Y81"/>
      <c r="Z81"/>
      <c r="AA81"/>
    </row>
    <row r="82" spans="1:27" s="10" customFormat="1" ht="15.75">
      <c r="A82" s="40" t="s">
        <v>655</v>
      </c>
      <c r="B82" s="18">
        <v>4</v>
      </c>
      <c r="C82" s="18" t="s">
        <v>195</v>
      </c>
      <c r="D82" s="48" t="s">
        <v>199</v>
      </c>
      <c r="E82" s="18"/>
      <c r="F82" s="18" t="s">
        <v>32</v>
      </c>
      <c r="G82" s="20" t="s">
        <v>32</v>
      </c>
      <c r="H82" s="18" t="s">
        <v>137</v>
      </c>
      <c r="I82" s="118">
        <v>1</v>
      </c>
      <c r="J82" s="20" t="s">
        <v>21</v>
      </c>
      <c r="K82" s="166">
        <v>0.95</v>
      </c>
      <c r="L82" s="166">
        <f t="shared" si="4"/>
        <v>0.95</v>
      </c>
      <c r="M82" s="20">
        <f t="shared" si="6"/>
        <v>1</v>
      </c>
      <c r="N82" s="166">
        <f t="shared" si="5"/>
        <v>0.95</v>
      </c>
      <c r="P82" s="16"/>
      <c r="R82"/>
      <c r="S82"/>
      <c r="T82"/>
      <c r="U82"/>
      <c r="V82"/>
      <c r="W82"/>
      <c r="X82"/>
      <c r="Y82"/>
      <c r="Z82"/>
      <c r="AA82"/>
    </row>
    <row r="83" spans="1:27" s="10" customFormat="1" ht="15.75">
      <c r="A83" s="40" t="s">
        <v>655</v>
      </c>
      <c r="B83" s="18">
        <v>5</v>
      </c>
      <c r="C83" s="18" t="s">
        <v>197</v>
      </c>
      <c r="D83" s="48" t="s">
        <v>200</v>
      </c>
      <c r="E83" s="18"/>
      <c r="F83" s="18" t="s">
        <v>32</v>
      </c>
      <c r="G83" s="20" t="s">
        <v>32</v>
      </c>
      <c r="H83" s="18" t="s">
        <v>132</v>
      </c>
      <c r="I83" s="118">
        <v>3</v>
      </c>
      <c r="J83" s="20" t="s">
        <v>21</v>
      </c>
      <c r="K83" s="166">
        <v>1</v>
      </c>
      <c r="L83" s="166">
        <f t="shared" si="4"/>
        <v>3</v>
      </c>
      <c r="M83" s="20">
        <f t="shared" si="6"/>
        <v>3</v>
      </c>
      <c r="N83" s="166">
        <f t="shared" si="5"/>
        <v>3</v>
      </c>
      <c r="P83" s="16"/>
      <c r="R83"/>
      <c r="S83"/>
      <c r="T83"/>
      <c r="U83"/>
      <c r="V83"/>
      <c r="W83"/>
      <c r="X83"/>
      <c r="Y83"/>
      <c r="Z83"/>
      <c r="AA83"/>
    </row>
    <row r="84" spans="1:27" s="10" customFormat="1" ht="15.75">
      <c r="A84" s="40" t="s">
        <v>655</v>
      </c>
      <c r="B84" s="18">
        <v>6</v>
      </c>
      <c r="C84" s="18" t="s">
        <v>89</v>
      </c>
      <c r="D84" s="48" t="s">
        <v>149</v>
      </c>
      <c r="E84" s="18"/>
      <c r="F84" s="18" t="s">
        <v>45</v>
      </c>
      <c r="G84" s="20" t="s">
        <v>154</v>
      </c>
      <c r="H84" s="18" t="s">
        <v>148</v>
      </c>
      <c r="I84" s="118">
        <v>2</v>
      </c>
      <c r="J84" s="20" t="s">
        <v>21</v>
      </c>
      <c r="K84" s="166">
        <v>3.04</v>
      </c>
      <c r="L84" s="166">
        <f t="shared" si="4"/>
        <v>6.08</v>
      </c>
      <c r="M84" s="20">
        <f>$M$77*I84</f>
        <v>2</v>
      </c>
      <c r="N84" s="166">
        <f>M84*K84</f>
        <v>6.08</v>
      </c>
      <c r="P84" s="16"/>
      <c r="R84"/>
      <c r="S84"/>
      <c r="T84"/>
      <c r="U84"/>
      <c r="V84"/>
      <c r="W84"/>
      <c r="X84"/>
      <c r="Y84"/>
      <c r="Z84"/>
      <c r="AA84"/>
    </row>
    <row r="85" spans="1:27" s="10" customFormat="1" ht="15.75">
      <c r="A85" s="40" t="s">
        <v>655</v>
      </c>
      <c r="B85" s="18">
        <v>7</v>
      </c>
      <c r="C85" s="18" t="s">
        <v>401</v>
      </c>
      <c r="D85" s="48" t="s">
        <v>399</v>
      </c>
      <c r="E85" s="18"/>
      <c r="F85" s="18"/>
      <c r="G85" s="20" t="s">
        <v>400</v>
      </c>
      <c r="H85" s="18" t="s">
        <v>402</v>
      </c>
      <c r="I85" s="118">
        <v>2</v>
      </c>
      <c r="J85" s="20" t="s">
        <v>21</v>
      </c>
      <c r="K85" s="166">
        <v>0.18</v>
      </c>
      <c r="L85" s="166">
        <f t="shared" si="4"/>
        <v>0.36</v>
      </c>
      <c r="M85" s="20">
        <f t="shared" si="6"/>
        <v>2</v>
      </c>
      <c r="N85" s="166">
        <f t="shared" si="5"/>
        <v>0.36</v>
      </c>
      <c r="P85" s="16"/>
      <c r="R85"/>
      <c r="S85"/>
      <c r="T85"/>
      <c r="U85"/>
      <c r="V85"/>
      <c r="W85"/>
      <c r="X85"/>
      <c r="Y85"/>
      <c r="Z85"/>
      <c r="AA85"/>
    </row>
    <row r="86" spans="1:27" s="10" customFormat="1" ht="15.75">
      <c r="A86" s="40" t="s">
        <v>655</v>
      </c>
      <c r="B86" s="18">
        <v>8</v>
      </c>
      <c r="C86" s="18" t="s">
        <v>65</v>
      </c>
      <c r="D86" s="48" t="s">
        <v>66</v>
      </c>
      <c r="E86" s="18" t="s">
        <v>431</v>
      </c>
      <c r="F86" s="18"/>
      <c r="G86" s="20"/>
      <c r="H86" s="18"/>
      <c r="I86" s="118">
        <v>1</v>
      </c>
      <c r="J86" s="20" t="s">
        <v>21</v>
      </c>
      <c r="K86" s="166">
        <v>0.5</v>
      </c>
      <c r="L86" s="166">
        <f>K86</f>
        <v>0.5</v>
      </c>
      <c r="M86" s="20">
        <f>$M$77*I86</f>
        <v>1</v>
      </c>
      <c r="N86" s="166">
        <f>M86*K86</f>
        <v>0.5</v>
      </c>
      <c r="P86" s="16"/>
      <c r="R86"/>
      <c r="S86"/>
      <c r="T86"/>
      <c r="U86"/>
      <c r="V86"/>
      <c r="W86"/>
      <c r="X86"/>
      <c r="Y86"/>
      <c r="Z86"/>
      <c r="AA86"/>
    </row>
    <row r="87" spans="1:27" s="10" customFormat="1" ht="15.75">
      <c r="A87" s="40" t="s">
        <v>655</v>
      </c>
      <c r="B87" s="18"/>
      <c r="C87" s="18" t="s">
        <v>1</v>
      </c>
      <c r="D87" s="48"/>
      <c r="E87" s="18"/>
      <c r="F87" s="18"/>
      <c r="G87" s="20"/>
      <c r="H87" s="18"/>
      <c r="I87" s="118"/>
      <c r="J87" s="20"/>
      <c r="K87" s="166"/>
      <c r="L87" s="166">
        <f>SUM(L79:L86)</f>
        <v>82.75</v>
      </c>
      <c r="M87" s="20"/>
      <c r="N87" s="166">
        <f>SUM(N79:N86)</f>
        <v>82.75</v>
      </c>
      <c r="P87" s="16"/>
      <c r="R87"/>
      <c r="S87"/>
      <c r="T87"/>
      <c r="U87"/>
      <c r="V87"/>
      <c r="W87"/>
      <c r="X87"/>
      <c r="Y87"/>
      <c r="Z87"/>
      <c r="AA87"/>
    </row>
    <row r="88" spans="1:27" s="10" customFormat="1" ht="15.75">
      <c r="A88" s="40" t="s">
        <v>655</v>
      </c>
      <c r="B88" s="18"/>
      <c r="C88" s="18" t="s">
        <v>2</v>
      </c>
      <c r="D88" s="48"/>
      <c r="E88" s="18"/>
      <c r="F88" s="18" t="s">
        <v>596</v>
      </c>
      <c r="G88" s="20"/>
      <c r="H88" s="18"/>
      <c r="I88" s="118">
        <v>1</v>
      </c>
      <c r="J88" s="20" t="s">
        <v>21</v>
      </c>
      <c r="K88" s="166">
        <v>6.25</v>
      </c>
      <c r="L88" s="166">
        <f>I88*K88</f>
        <v>6.25</v>
      </c>
      <c r="M88" s="20">
        <f>$M$77*I88</f>
        <v>1</v>
      </c>
      <c r="N88" s="166">
        <f>M88*K88</f>
        <v>6.25</v>
      </c>
      <c r="P88" s="16"/>
      <c r="R88"/>
      <c r="S88"/>
      <c r="T88"/>
      <c r="U88"/>
      <c r="V88"/>
      <c r="W88"/>
      <c r="X88"/>
      <c r="Y88"/>
      <c r="Z88"/>
      <c r="AA88"/>
    </row>
    <row r="89" spans="1:27" s="10" customFormat="1" ht="15.75">
      <c r="A89" s="40" t="s">
        <v>655</v>
      </c>
      <c r="B89" s="18"/>
      <c r="C89" s="18" t="s">
        <v>3</v>
      </c>
      <c r="D89" s="48"/>
      <c r="E89" s="18"/>
      <c r="F89" s="18"/>
      <c r="G89" s="20"/>
      <c r="H89" s="18"/>
      <c r="I89" s="118"/>
      <c r="J89" s="20"/>
      <c r="K89" s="166"/>
      <c r="L89" s="166">
        <f>L87+L88</f>
        <v>89</v>
      </c>
      <c r="M89" s="20">
        <f>M77</f>
        <v>1</v>
      </c>
      <c r="N89" s="166">
        <f>N87+N88</f>
        <v>89</v>
      </c>
      <c r="P89" s="16"/>
      <c r="R89"/>
      <c r="S89"/>
      <c r="T89"/>
      <c r="U89"/>
      <c r="V89"/>
      <c r="W89"/>
      <c r="X89"/>
      <c r="Y89"/>
      <c r="Z89"/>
      <c r="AA89"/>
    </row>
    <row r="91" spans="1:27" s="10" customFormat="1" ht="16.5" thickBot="1">
      <c r="A91" s="3"/>
      <c r="C91" s="13"/>
      <c r="D91" s="13"/>
      <c r="E91" s="13"/>
      <c r="F91" s="13"/>
      <c r="G91" s="14"/>
      <c r="H91" s="14"/>
      <c r="I91" s="116"/>
      <c r="J91" s="15"/>
      <c r="K91" s="15"/>
      <c r="N91" s="15"/>
      <c r="P91" s="16"/>
      <c r="R91"/>
      <c r="S91"/>
      <c r="T91"/>
      <c r="U91"/>
      <c r="V91"/>
      <c r="W91"/>
      <c r="X91"/>
      <c r="Y91"/>
      <c r="Z91"/>
      <c r="AA91"/>
    </row>
    <row r="92" spans="1:27" s="10" customFormat="1" ht="16.5" thickBot="1">
      <c r="A92" s="40"/>
      <c r="B92" s="170"/>
      <c r="C92" s="172" t="s">
        <v>492</v>
      </c>
      <c r="D92" s="173"/>
      <c r="E92" s="173"/>
      <c r="F92" s="173"/>
      <c r="G92" s="173"/>
      <c r="H92" s="173"/>
      <c r="I92" s="173"/>
      <c r="J92" s="174"/>
      <c r="K92" s="145"/>
      <c r="L92" s="40" t="s">
        <v>122</v>
      </c>
      <c r="M92" s="20">
        <v>1</v>
      </c>
      <c r="N92" s="15"/>
      <c r="P92" s="16"/>
      <c r="R92"/>
      <c r="S92"/>
      <c r="T92"/>
      <c r="U92"/>
      <c r="V92"/>
      <c r="W92"/>
      <c r="X92"/>
      <c r="Y92"/>
      <c r="Z92"/>
      <c r="AA92"/>
    </row>
    <row r="93" spans="1:27" s="10" customFormat="1" ht="16.5" thickBot="1">
      <c r="A93" s="208" t="s">
        <v>670</v>
      </c>
      <c r="B93" s="43" t="s">
        <v>4</v>
      </c>
      <c r="C93" s="43" t="s">
        <v>5</v>
      </c>
      <c r="D93" s="44" t="s">
        <v>144</v>
      </c>
      <c r="E93" s="43" t="s">
        <v>6</v>
      </c>
      <c r="F93" s="43" t="s">
        <v>7</v>
      </c>
      <c r="G93" s="45" t="s">
        <v>8</v>
      </c>
      <c r="H93" s="43" t="s">
        <v>9</v>
      </c>
      <c r="I93" s="119" t="s">
        <v>122</v>
      </c>
      <c r="J93" s="45" t="s">
        <v>146</v>
      </c>
      <c r="K93" s="45" t="s">
        <v>10</v>
      </c>
      <c r="L93" s="45" t="s">
        <v>147</v>
      </c>
      <c r="M93" s="45" t="s">
        <v>206</v>
      </c>
      <c r="N93" s="209" t="s">
        <v>207</v>
      </c>
      <c r="R93"/>
      <c r="S93"/>
      <c r="T93"/>
      <c r="U93"/>
      <c r="V93"/>
      <c r="W93"/>
      <c r="X93"/>
      <c r="Y93"/>
      <c r="Z93"/>
      <c r="AA93"/>
    </row>
    <row r="94" spans="1:27" s="10" customFormat="1" ht="15.75">
      <c r="A94" s="40" t="s">
        <v>656</v>
      </c>
      <c r="B94" s="18">
        <v>1</v>
      </c>
      <c r="C94" s="18" t="s">
        <v>83</v>
      </c>
      <c r="D94" s="48" t="s">
        <v>156</v>
      </c>
      <c r="E94" s="18"/>
      <c r="F94" s="18"/>
      <c r="G94" s="20" t="s">
        <v>155</v>
      </c>
      <c r="H94" s="18" t="s">
        <v>157</v>
      </c>
      <c r="I94" s="118">
        <v>100</v>
      </c>
      <c r="J94" s="20" t="s">
        <v>86</v>
      </c>
      <c r="K94" s="166">
        <v>0.89</v>
      </c>
      <c r="L94" s="166">
        <f aca="true" t="shared" si="7" ref="L94:L100">I94*K94</f>
        <v>89</v>
      </c>
      <c r="M94" s="20">
        <f>$M$92*I94</f>
        <v>100</v>
      </c>
      <c r="N94" s="166">
        <f aca="true" t="shared" si="8" ref="N94:N101">M94*K94</f>
        <v>89</v>
      </c>
      <c r="P94" s="16"/>
      <c r="R94"/>
      <c r="S94"/>
      <c r="T94"/>
      <c r="U94"/>
      <c r="V94"/>
      <c r="W94"/>
      <c r="X94"/>
      <c r="Y94"/>
      <c r="Z94"/>
      <c r="AA94"/>
    </row>
    <row r="95" spans="1:27" s="10" customFormat="1" ht="15.75">
      <c r="A95" s="40" t="s">
        <v>656</v>
      </c>
      <c r="B95" s="18">
        <v>2</v>
      </c>
      <c r="C95" s="18" t="s">
        <v>195</v>
      </c>
      <c r="D95" s="48" t="s">
        <v>202</v>
      </c>
      <c r="E95" s="18"/>
      <c r="F95" s="18" t="s">
        <v>32</v>
      </c>
      <c r="G95" s="20" t="s">
        <v>32</v>
      </c>
      <c r="H95" s="18" t="s">
        <v>141</v>
      </c>
      <c r="I95" s="118">
        <v>1</v>
      </c>
      <c r="J95" s="20" t="s">
        <v>21</v>
      </c>
      <c r="K95" s="166">
        <v>0.95</v>
      </c>
      <c r="L95" s="166">
        <f t="shared" si="7"/>
        <v>0.95</v>
      </c>
      <c r="M95" s="20">
        <f aca="true" t="shared" si="9" ref="M95:M103">$M$92*I95</f>
        <v>1</v>
      </c>
      <c r="N95" s="166">
        <f t="shared" si="8"/>
        <v>0.95</v>
      </c>
      <c r="P95" s="16"/>
      <c r="R95"/>
      <c r="S95"/>
      <c r="T95"/>
      <c r="U95"/>
      <c r="V95"/>
      <c r="W95"/>
      <c r="X95"/>
      <c r="Y95"/>
      <c r="Z95"/>
      <c r="AA95"/>
    </row>
    <row r="96" spans="1:27" s="10" customFormat="1" ht="15.75">
      <c r="A96" s="40" t="s">
        <v>656</v>
      </c>
      <c r="B96" s="18">
        <v>3</v>
      </c>
      <c r="C96" s="18" t="s">
        <v>197</v>
      </c>
      <c r="D96" s="48" t="s">
        <v>198</v>
      </c>
      <c r="E96" s="18"/>
      <c r="F96" s="18" t="s">
        <v>32</v>
      </c>
      <c r="G96" s="20" t="s">
        <v>32</v>
      </c>
      <c r="H96" s="18" t="s">
        <v>131</v>
      </c>
      <c r="I96" s="118">
        <v>3</v>
      </c>
      <c r="J96" s="20" t="s">
        <v>21</v>
      </c>
      <c r="K96" s="166">
        <v>0.97</v>
      </c>
      <c r="L96" s="166">
        <f t="shared" si="7"/>
        <v>2.91</v>
      </c>
      <c r="M96" s="20">
        <f t="shared" si="9"/>
        <v>3</v>
      </c>
      <c r="N96" s="166">
        <f t="shared" si="8"/>
        <v>2.91</v>
      </c>
      <c r="P96" s="16"/>
      <c r="R96"/>
      <c r="S96"/>
      <c r="T96"/>
      <c r="U96"/>
      <c r="V96"/>
      <c r="W96"/>
      <c r="X96"/>
      <c r="Y96"/>
      <c r="Z96"/>
      <c r="AA96"/>
    </row>
    <row r="97" spans="1:27" s="10" customFormat="1" ht="15.75">
      <c r="A97" s="40" t="s">
        <v>656</v>
      </c>
      <c r="B97" s="18">
        <v>4</v>
      </c>
      <c r="C97" s="18" t="s">
        <v>195</v>
      </c>
      <c r="D97" s="48" t="s">
        <v>201</v>
      </c>
      <c r="E97" s="18"/>
      <c r="F97" s="18" t="s">
        <v>32</v>
      </c>
      <c r="G97" s="20" t="s">
        <v>32</v>
      </c>
      <c r="H97" s="18" t="s">
        <v>140</v>
      </c>
      <c r="I97" s="118">
        <v>1</v>
      </c>
      <c r="J97" s="20" t="s">
        <v>21</v>
      </c>
      <c r="K97" s="166">
        <v>1.05</v>
      </c>
      <c r="L97" s="166">
        <f t="shared" si="7"/>
        <v>1.05</v>
      </c>
      <c r="M97" s="20">
        <f t="shared" si="9"/>
        <v>1</v>
      </c>
      <c r="N97" s="166">
        <f t="shared" si="8"/>
        <v>1.05</v>
      </c>
      <c r="P97" s="16"/>
      <c r="R97"/>
      <c r="S97"/>
      <c r="T97"/>
      <c r="U97"/>
      <c r="V97"/>
      <c r="W97"/>
      <c r="X97"/>
      <c r="Y97"/>
      <c r="Z97"/>
      <c r="AA97"/>
    </row>
    <row r="98" spans="1:27" s="10" customFormat="1" ht="15.75">
      <c r="A98" s="40" t="s">
        <v>656</v>
      </c>
      <c r="B98" s="18">
        <v>5</v>
      </c>
      <c r="C98" s="18" t="s">
        <v>197</v>
      </c>
      <c r="D98" s="48" t="s">
        <v>200</v>
      </c>
      <c r="E98" s="18"/>
      <c r="F98" s="18" t="s">
        <v>32</v>
      </c>
      <c r="G98" s="20" t="s">
        <v>32</v>
      </c>
      <c r="H98" s="18" t="s">
        <v>132</v>
      </c>
      <c r="I98" s="118">
        <v>3</v>
      </c>
      <c r="J98" s="20" t="s">
        <v>21</v>
      </c>
      <c r="K98" s="166">
        <v>1</v>
      </c>
      <c r="L98" s="166">
        <f t="shared" si="7"/>
        <v>3</v>
      </c>
      <c r="M98" s="20">
        <f t="shared" si="9"/>
        <v>3</v>
      </c>
      <c r="N98" s="166">
        <f t="shared" si="8"/>
        <v>3</v>
      </c>
      <c r="P98" s="16"/>
      <c r="R98"/>
      <c r="S98"/>
      <c r="T98"/>
      <c r="U98"/>
      <c r="V98"/>
      <c r="W98"/>
      <c r="X98"/>
      <c r="Y98"/>
      <c r="Z98"/>
      <c r="AA98"/>
    </row>
    <row r="99" spans="1:27" s="10" customFormat="1" ht="15.75">
      <c r="A99" s="40" t="s">
        <v>656</v>
      </c>
      <c r="B99" s="18">
        <v>6</v>
      </c>
      <c r="C99" s="18" t="s">
        <v>89</v>
      </c>
      <c r="D99" s="48" t="s">
        <v>149</v>
      </c>
      <c r="E99" s="18"/>
      <c r="F99" s="18" t="s">
        <v>45</v>
      </c>
      <c r="G99" s="20" t="s">
        <v>154</v>
      </c>
      <c r="H99" s="18" t="s">
        <v>148</v>
      </c>
      <c r="I99" s="118">
        <v>2</v>
      </c>
      <c r="J99" s="20" t="s">
        <v>21</v>
      </c>
      <c r="K99" s="166">
        <v>3.04</v>
      </c>
      <c r="L99" s="166">
        <f t="shared" si="7"/>
        <v>6.08</v>
      </c>
      <c r="M99" s="20">
        <f t="shared" si="9"/>
        <v>2</v>
      </c>
      <c r="N99" s="166">
        <f t="shared" si="8"/>
        <v>6.08</v>
      </c>
      <c r="P99" s="16"/>
      <c r="R99"/>
      <c r="S99"/>
      <c r="T99"/>
      <c r="U99"/>
      <c r="V99"/>
      <c r="W99"/>
      <c r="X99"/>
      <c r="Y99"/>
      <c r="Z99"/>
      <c r="AA99"/>
    </row>
    <row r="100" spans="1:27" s="10" customFormat="1" ht="15.75">
      <c r="A100" s="40" t="s">
        <v>656</v>
      </c>
      <c r="B100" s="18">
        <v>7</v>
      </c>
      <c r="C100" s="18" t="s">
        <v>401</v>
      </c>
      <c r="D100" s="48" t="s">
        <v>399</v>
      </c>
      <c r="E100" s="18"/>
      <c r="F100" s="18"/>
      <c r="G100" s="20" t="s">
        <v>400</v>
      </c>
      <c r="H100" s="18" t="s">
        <v>402</v>
      </c>
      <c r="I100" s="118">
        <v>2</v>
      </c>
      <c r="J100" s="20" t="s">
        <v>21</v>
      </c>
      <c r="K100" s="166">
        <v>0.18</v>
      </c>
      <c r="L100" s="166">
        <f t="shared" si="7"/>
        <v>0.36</v>
      </c>
      <c r="M100" s="20">
        <f t="shared" si="9"/>
        <v>2</v>
      </c>
      <c r="N100" s="166">
        <f t="shared" si="8"/>
        <v>0.36</v>
      </c>
      <c r="P100" s="16"/>
      <c r="R100"/>
      <c r="S100"/>
      <c r="T100"/>
      <c r="U100"/>
      <c r="V100"/>
      <c r="W100"/>
      <c r="X100"/>
      <c r="Y100"/>
      <c r="Z100"/>
      <c r="AA100"/>
    </row>
    <row r="101" spans="1:27" s="10" customFormat="1" ht="15.75">
      <c r="A101" s="40" t="s">
        <v>656</v>
      </c>
      <c r="B101" s="18">
        <v>8</v>
      </c>
      <c r="C101" s="40" t="s">
        <v>65</v>
      </c>
      <c r="D101" s="39" t="s">
        <v>66</v>
      </c>
      <c r="E101" s="40" t="s">
        <v>431</v>
      </c>
      <c r="F101" s="40"/>
      <c r="G101" s="41"/>
      <c r="H101" s="40"/>
      <c r="I101" s="122">
        <v>1</v>
      </c>
      <c r="J101" s="41" t="s">
        <v>21</v>
      </c>
      <c r="K101" s="166">
        <v>0.5</v>
      </c>
      <c r="L101" s="166">
        <f>K101</f>
        <v>0.5</v>
      </c>
      <c r="M101" s="20">
        <f t="shared" si="9"/>
        <v>1</v>
      </c>
      <c r="N101" s="166">
        <f t="shared" si="8"/>
        <v>0.5</v>
      </c>
      <c r="P101" s="16"/>
      <c r="R101"/>
      <c r="S101"/>
      <c r="T101"/>
      <c r="U101"/>
      <c r="V101"/>
      <c r="W101"/>
      <c r="X101"/>
      <c r="Y101"/>
      <c r="Z101"/>
      <c r="AA101"/>
    </row>
    <row r="102" spans="1:27" s="10" customFormat="1" ht="15.75">
      <c r="A102" s="40" t="s">
        <v>656</v>
      </c>
      <c r="B102" s="50"/>
      <c r="C102" s="18" t="s">
        <v>1</v>
      </c>
      <c r="D102" s="18"/>
      <c r="E102" s="18"/>
      <c r="F102" s="18"/>
      <c r="G102" s="20"/>
      <c r="H102" s="20"/>
      <c r="I102" s="118"/>
      <c r="J102" s="51"/>
      <c r="K102" s="166"/>
      <c r="L102" s="52">
        <f>SUM(L94:L101)</f>
        <v>103.85</v>
      </c>
      <c r="M102" s="20"/>
      <c r="N102" s="166">
        <f>SUM(N94:N101)</f>
        <v>103.85</v>
      </c>
      <c r="P102" s="16"/>
      <c r="R102"/>
      <c r="S102"/>
      <c r="T102"/>
      <c r="U102"/>
      <c r="V102"/>
      <c r="W102"/>
      <c r="X102"/>
      <c r="Y102"/>
      <c r="Z102"/>
      <c r="AA102"/>
    </row>
    <row r="103" spans="1:27" s="10" customFormat="1" ht="15.75">
      <c r="A103" s="40" t="s">
        <v>656</v>
      </c>
      <c r="B103" s="50"/>
      <c r="C103" s="18" t="s">
        <v>2</v>
      </c>
      <c r="D103" s="18"/>
      <c r="E103" s="18"/>
      <c r="F103" s="18" t="s">
        <v>596</v>
      </c>
      <c r="G103" s="20"/>
      <c r="H103" s="20"/>
      <c r="I103" s="118">
        <v>1</v>
      </c>
      <c r="J103" s="51" t="s">
        <v>21</v>
      </c>
      <c r="K103" s="166">
        <v>6.25</v>
      </c>
      <c r="L103" s="166">
        <f>I103*K103</f>
        <v>6.25</v>
      </c>
      <c r="M103" s="20">
        <f t="shared" si="9"/>
        <v>1</v>
      </c>
      <c r="N103" s="166">
        <f>M103*K103</f>
        <v>6.25</v>
      </c>
      <c r="P103" s="16"/>
      <c r="R103"/>
      <c r="S103"/>
      <c r="T103"/>
      <c r="U103"/>
      <c r="V103"/>
      <c r="W103"/>
      <c r="X103"/>
      <c r="Y103"/>
      <c r="Z103"/>
      <c r="AA103"/>
    </row>
    <row r="104" spans="1:27" s="10" customFormat="1" ht="15.75">
      <c r="A104" s="40" t="s">
        <v>656</v>
      </c>
      <c r="B104" s="50"/>
      <c r="C104" s="18" t="s">
        <v>3</v>
      </c>
      <c r="D104" s="18"/>
      <c r="E104" s="18"/>
      <c r="F104" s="18"/>
      <c r="G104" s="20"/>
      <c r="H104" s="20"/>
      <c r="I104" s="118"/>
      <c r="J104" s="51"/>
      <c r="K104" s="166"/>
      <c r="L104" s="52">
        <f>L102+L103</f>
        <v>110.1</v>
      </c>
      <c r="M104" s="20">
        <f>M92</f>
        <v>1</v>
      </c>
      <c r="N104" s="166">
        <f>N102+N103</f>
        <v>110.1</v>
      </c>
      <c r="P104" s="16"/>
      <c r="R104"/>
      <c r="S104"/>
      <c r="T104"/>
      <c r="U104"/>
      <c r="V104"/>
      <c r="W104"/>
      <c r="X104"/>
      <c r="Y104"/>
      <c r="Z104"/>
      <c r="AA104"/>
    </row>
    <row r="106" spans="1:27" s="10" customFormat="1" ht="16.5" thickBot="1">
      <c r="A106" s="3"/>
      <c r="C106" s="13"/>
      <c r="D106" s="13"/>
      <c r="E106" s="13"/>
      <c r="F106" s="13"/>
      <c r="G106" s="14"/>
      <c r="H106" s="14"/>
      <c r="I106" s="116"/>
      <c r="J106" s="15"/>
      <c r="K106" s="15"/>
      <c r="N106" s="15"/>
      <c r="P106" s="16"/>
      <c r="R106"/>
      <c r="S106"/>
      <c r="T106"/>
      <c r="U106"/>
      <c r="V106"/>
      <c r="W106"/>
      <c r="X106"/>
      <c r="Y106"/>
      <c r="Z106"/>
      <c r="AA106"/>
    </row>
    <row r="107" spans="1:27" s="10" customFormat="1" ht="16.5" thickBot="1">
      <c r="A107" s="40"/>
      <c r="B107" s="103"/>
      <c r="C107" s="175" t="s">
        <v>490</v>
      </c>
      <c r="D107" s="173"/>
      <c r="E107" s="173"/>
      <c r="F107" s="173"/>
      <c r="G107" s="173"/>
      <c r="H107" s="173"/>
      <c r="I107" s="173"/>
      <c r="J107" s="174"/>
      <c r="K107" s="145"/>
      <c r="L107" s="40" t="s">
        <v>122</v>
      </c>
      <c r="M107" s="20">
        <v>700</v>
      </c>
      <c r="N107" s="15"/>
      <c r="P107" s="16"/>
      <c r="R107"/>
      <c r="S107"/>
      <c r="T107"/>
      <c r="U107"/>
      <c r="V107"/>
      <c r="W107"/>
      <c r="X107"/>
      <c r="Y107"/>
      <c r="Z107"/>
      <c r="AA107"/>
    </row>
    <row r="108" spans="1:27" s="10" customFormat="1" ht="16.5" thickBot="1">
      <c r="A108" s="208" t="s">
        <v>670</v>
      </c>
      <c r="B108" s="43" t="s">
        <v>4</v>
      </c>
      <c r="C108" s="43" t="s">
        <v>5</v>
      </c>
      <c r="D108" s="44" t="s">
        <v>144</v>
      </c>
      <c r="E108" s="43" t="s">
        <v>6</v>
      </c>
      <c r="F108" s="43" t="s">
        <v>7</v>
      </c>
      <c r="G108" s="45" t="s">
        <v>8</v>
      </c>
      <c r="H108" s="43" t="s">
        <v>9</v>
      </c>
      <c r="I108" s="119" t="s">
        <v>122</v>
      </c>
      <c r="J108" s="45" t="s">
        <v>146</v>
      </c>
      <c r="K108" s="45" t="s">
        <v>10</v>
      </c>
      <c r="L108" s="45" t="s">
        <v>147</v>
      </c>
      <c r="M108" s="45" t="s">
        <v>206</v>
      </c>
      <c r="N108" s="209" t="s">
        <v>207</v>
      </c>
      <c r="R108"/>
      <c r="S108"/>
      <c r="T108"/>
      <c r="U108"/>
      <c r="V108"/>
      <c r="W108"/>
      <c r="X108"/>
      <c r="Y108"/>
      <c r="Z108"/>
      <c r="AA108"/>
    </row>
    <row r="109" spans="1:27" s="10" customFormat="1" ht="15.75">
      <c r="A109" s="40" t="s">
        <v>645</v>
      </c>
      <c r="B109" s="42">
        <v>1</v>
      </c>
      <c r="C109" s="42" t="s">
        <v>83</v>
      </c>
      <c r="D109" s="46" t="s">
        <v>15</v>
      </c>
      <c r="E109" s="42" t="s">
        <v>150</v>
      </c>
      <c r="F109" s="42"/>
      <c r="G109" s="47" t="s">
        <v>155</v>
      </c>
      <c r="H109" s="158" t="s">
        <v>16</v>
      </c>
      <c r="I109" s="121">
        <v>3</v>
      </c>
      <c r="J109" s="47" t="s">
        <v>86</v>
      </c>
      <c r="K109" s="166">
        <v>0.39</v>
      </c>
      <c r="L109" s="166">
        <f aca="true" t="shared" si="10" ref="L109:L114">I109*K109</f>
        <v>1.17</v>
      </c>
      <c r="M109" s="20">
        <f>$M$107*I109</f>
        <v>2100</v>
      </c>
      <c r="N109" s="166">
        <f aca="true" t="shared" si="11" ref="N109:N117">M109*K109</f>
        <v>819</v>
      </c>
      <c r="P109" s="16"/>
      <c r="R109"/>
      <c r="S109"/>
      <c r="T109"/>
      <c r="U109"/>
      <c r="V109"/>
      <c r="W109"/>
      <c r="X109"/>
      <c r="Y109"/>
      <c r="Z109"/>
      <c r="AA109"/>
    </row>
    <row r="110" spans="1:27" s="10" customFormat="1" ht="15.75">
      <c r="A110" s="40" t="s">
        <v>645</v>
      </c>
      <c r="B110" s="18">
        <v>2</v>
      </c>
      <c r="C110" s="18" t="s">
        <v>195</v>
      </c>
      <c r="D110" s="48" t="s">
        <v>196</v>
      </c>
      <c r="E110" s="18"/>
      <c r="F110" s="18" t="s">
        <v>32</v>
      </c>
      <c r="G110" s="20" t="s">
        <v>32</v>
      </c>
      <c r="H110" s="18" t="s">
        <v>138</v>
      </c>
      <c r="I110" s="118">
        <v>1</v>
      </c>
      <c r="J110" s="20" t="s">
        <v>21</v>
      </c>
      <c r="K110" s="166">
        <v>0.95</v>
      </c>
      <c r="L110" s="166">
        <f t="shared" si="10"/>
        <v>0.95</v>
      </c>
      <c r="M110" s="20">
        <f aca="true" t="shared" si="12" ref="M110:M117">$M$107*I110</f>
        <v>700</v>
      </c>
      <c r="N110" s="166">
        <f t="shared" si="11"/>
        <v>665</v>
      </c>
      <c r="P110" s="16"/>
      <c r="R110"/>
      <c r="S110"/>
      <c r="T110"/>
      <c r="U110"/>
      <c r="V110"/>
      <c r="W110"/>
      <c r="X110"/>
      <c r="Y110"/>
      <c r="Z110"/>
      <c r="AA110"/>
    </row>
    <row r="111" spans="1:27" s="10" customFormat="1" ht="15.75">
      <c r="A111" s="40" t="s">
        <v>645</v>
      </c>
      <c r="B111" s="18">
        <v>3</v>
      </c>
      <c r="C111" s="18" t="s">
        <v>197</v>
      </c>
      <c r="D111" s="48" t="s">
        <v>198</v>
      </c>
      <c r="E111" s="18"/>
      <c r="F111" s="18" t="s">
        <v>32</v>
      </c>
      <c r="G111" s="20" t="s">
        <v>32</v>
      </c>
      <c r="H111" s="18" t="s">
        <v>131</v>
      </c>
      <c r="I111" s="118">
        <v>3</v>
      </c>
      <c r="J111" s="20" t="s">
        <v>21</v>
      </c>
      <c r="K111" s="166">
        <v>0.97</v>
      </c>
      <c r="L111" s="166">
        <f t="shared" si="10"/>
        <v>2.91</v>
      </c>
      <c r="M111" s="20">
        <f t="shared" si="12"/>
        <v>2100</v>
      </c>
      <c r="N111" s="166">
        <f t="shared" si="11"/>
        <v>2037</v>
      </c>
      <c r="P111" s="16"/>
      <c r="R111"/>
      <c r="S111"/>
      <c r="T111"/>
      <c r="U111"/>
      <c r="V111"/>
      <c r="W111"/>
      <c r="X111"/>
      <c r="Y111"/>
      <c r="Z111"/>
      <c r="AA111"/>
    </row>
    <row r="112" spans="1:27" s="10" customFormat="1" ht="15.75">
      <c r="A112" s="40" t="s">
        <v>645</v>
      </c>
      <c r="B112" s="18">
        <v>4</v>
      </c>
      <c r="C112" s="18" t="s">
        <v>195</v>
      </c>
      <c r="D112" s="48" t="s">
        <v>199</v>
      </c>
      <c r="E112" s="18"/>
      <c r="F112" s="18" t="s">
        <v>32</v>
      </c>
      <c r="G112" s="20" t="s">
        <v>32</v>
      </c>
      <c r="H112" s="18" t="s">
        <v>137</v>
      </c>
      <c r="I112" s="118">
        <v>1</v>
      </c>
      <c r="J112" s="20" t="s">
        <v>21</v>
      </c>
      <c r="K112" s="166">
        <v>0.95</v>
      </c>
      <c r="L112" s="166">
        <f t="shared" si="10"/>
        <v>0.95</v>
      </c>
      <c r="M112" s="20">
        <f t="shared" si="12"/>
        <v>700</v>
      </c>
      <c r="N112" s="166">
        <f t="shared" si="11"/>
        <v>665</v>
      </c>
      <c r="P112" s="16"/>
      <c r="R112"/>
      <c r="S112"/>
      <c r="T112"/>
      <c r="U112"/>
      <c r="V112"/>
      <c r="W112"/>
      <c r="X112"/>
      <c r="Y112"/>
      <c r="Z112"/>
      <c r="AA112"/>
    </row>
    <row r="113" spans="1:27" s="10" customFormat="1" ht="15.75">
      <c r="A113" s="40" t="s">
        <v>645</v>
      </c>
      <c r="B113" s="18">
        <v>5</v>
      </c>
      <c r="C113" s="18" t="s">
        <v>197</v>
      </c>
      <c r="D113" s="48" t="s">
        <v>200</v>
      </c>
      <c r="E113" s="18"/>
      <c r="F113" s="18" t="s">
        <v>32</v>
      </c>
      <c r="G113" s="20" t="s">
        <v>32</v>
      </c>
      <c r="H113" s="18" t="s">
        <v>132</v>
      </c>
      <c r="I113" s="118">
        <v>3</v>
      </c>
      <c r="J113" s="20" t="s">
        <v>21</v>
      </c>
      <c r="K113" s="166">
        <v>1</v>
      </c>
      <c r="L113" s="166">
        <f t="shared" si="10"/>
        <v>3</v>
      </c>
      <c r="M113" s="20">
        <f t="shared" si="12"/>
        <v>2100</v>
      </c>
      <c r="N113" s="166">
        <f t="shared" si="11"/>
        <v>2100</v>
      </c>
      <c r="P113" s="16"/>
      <c r="R113"/>
      <c r="S113"/>
      <c r="T113"/>
      <c r="U113"/>
      <c r="V113"/>
      <c r="W113"/>
      <c r="X113"/>
      <c r="Y113"/>
      <c r="Z113"/>
      <c r="AA113"/>
    </row>
    <row r="114" spans="1:27" s="10" customFormat="1" ht="15.75">
      <c r="A114" s="40" t="s">
        <v>645</v>
      </c>
      <c r="B114" s="18">
        <v>6</v>
      </c>
      <c r="C114" s="40" t="s">
        <v>89</v>
      </c>
      <c r="D114" s="39" t="s">
        <v>149</v>
      </c>
      <c r="E114" s="39"/>
      <c r="F114" s="40" t="s">
        <v>45</v>
      </c>
      <c r="G114" s="41" t="s">
        <v>36</v>
      </c>
      <c r="H114" s="49" t="s">
        <v>148</v>
      </c>
      <c r="I114" s="122">
        <v>2</v>
      </c>
      <c r="J114" s="41" t="s">
        <v>21</v>
      </c>
      <c r="K114" s="166">
        <v>3.04</v>
      </c>
      <c r="L114" s="166">
        <f t="shared" si="10"/>
        <v>6.08</v>
      </c>
      <c r="M114" s="20">
        <f t="shared" si="12"/>
        <v>1400</v>
      </c>
      <c r="N114" s="166">
        <f t="shared" si="11"/>
        <v>4256</v>
      </c>
      <c r="P114" s="16"/>
      <c r="R114"/>
      <c r="S114"/>
      <c r="T114"/>
      <c r="U114"/>
      <c r="V114"/>
      <c r="W114"/>
      <c r="X114"/>
      <c r="Y114"/>
      <c r="Z114"/>
      <c r="AA114"/>
    </row>
    <row r="115" spans="1:27" s="10" customFormat="1" ht="15.75">
      <c r="A115" s="40" t="s">
        <v>645</v>
      </c>
      <c r="B115" s="18">
        <v>7</v>
      </c>
      <c r="C115" s="40" t="s">
        <v>65</v>
      </c>
      <c r="D115" s="39" t="s">
        <v>66</v>
      </c>
      <c r="E115" s="40" t="s">
        <v>431</v>
      </c>
      <c r="F115" s="40"/>
      <c r="G115" s="41"/>
      <c r="H115" s="40"/>
      <c r="I115" s="122">
        <v>1</v>
      </c>
      <c r="J115" s="41" t="s">
        <v>21</v>
      </c>
      <c r="K115" s="166">
        <v>0.5</v>
      </c>
      <c r="L115" s="166">
        <f>K115</f>
        <v>0.5</v>
      </c>
      <c r="M115" s="20">
        <f t="shared" si="12"/>
        <v>700</v>
      </c>
      <c r="N115" s="166">
        <f>M115*K115</f>
        <v>350</v>
      </c>
      <c r="P115" s="16"/>
      <c r="R115"/>
      <c r="S115"/>
      <c r="T115"/>
      <c r="U115"/>
      <c r="V115"/>
      <c r="W115"/>
      <c r="X115"/>
      <c r="Y115"/>
      <c r="Z115"/>
      <c r="AA115"/>
    </row>
    <row r="116" spans="1:27" s="10" customFormat="1" ht="15.75">
      <c r="A116" s="40" t="s">
        <v>645</v>
      </c>
      <c r="B116" s="50"/>
      <c r="C116" s="18" t="s">
        <v>1</v>
      </c>
      <c r="D116" s="18"/>
      <c r="E116" s="18"/>
      <c r="F116" s="18"/>
      <c r="G116" s="20"/>
      <c r="H116" s="20"/>
      <c r="I116" s="118"/>
      <c r="J116" s="51"/>
      <c r="K116" s="166"/>
      <c r="L116" s="52">
        <f>SUM(L109:L115)</f>
        <v>15.56</v>
      </c>
      <c r="M116" s="20"/>
      <c r="N116" s="166">
        <f>SUM(N109:N115)</f>
        <v>10892</v>
      </c>
      <c r="P116" s="16"/>
      <c r="R116"/>
      <c r="S116"/>
      <c r="T116"/>
      <c r="U116"/>
      <c r="V116"/>
      <c r="W116"/>
      <c r="X116"/>
      <c r="Y116"/>
      <c r="Z116"/>
      <c r="AA116"/>
    </row>
    <row r="117" spans="1:16" s="10" customFormat="1" ht="15.75">
      <c r="A117" s="40" t="s">
        <v>645</v>
      </c>
      <c r="B117" s="50"/>
      <c r="C117" s="18" t="s">
        <v>2</v>
      </c>
      <c r="D117" s="18"/>
      <c r="E117" s="18"/>
      <c r="F117" s="18" t="s">
        <v>596</v>
      </c>
      <c r="G117" s="20"/>
      <c r="H117" s="20"/>
      <c r="I117" s="118">
        <v>1</v>
      </c>
      <c r="J117" s="51" t="s">
        <v>21</v>
      </c>
      <c r="K117" s="166">
        <v>6.25</v>
      </c>
      <c r="L117" s="166">
        <f>I117*K117</f>
        <v>6.25</v>
      </c>
      <c r="M117" s="20">
        <f t="shared" si="12"/>
        <v>700</v>
      </c>
      <c r="N117" s="166">
        <f t="shared" si="11"/>
        <v>4375</v>
      </c>
      <c r="P117" s="16"/>
    </row>
    <row r="118" spans="1:27" s="10" customFormat="1" ht="15.75">
      <c r="A118" s="40" t="s">
        <v>645</v>
      </c>
      <c r="B118" s="50"/>
      <c r="C118" s="18" t="s">
        <v>3</v>
      </c>
      <c r="D118" s="18"/>
      <c r="E118" s="18"/>
      <c r="F118" s="18"/>
      <c r="G118" s="20"/>
      <c r="H118" s="20"/>
      <c r="I118" s="118"/>
      <c r="J118" s="51"/>
      <c r="K118" s="166"/>
      <c r="L118" s="52">
        <f>L116+L117</f>
        <v>21.810000000000002</v>
      </c>
      <c r="M118" s="20">
        <f>M107</f>
        <v>700</v>
      </c>
      <c r="N118" s="166">
        <f>N116+N117</f>
        <v>15267</v>
      </c>
      <c r="P118" s="16"/>
      <c r="R118"/>
      <c r="S118"/>
      <c r="T118"/>
      <c r="U118"/>
      <c r="V118"/>
      <c r="W118"/>
      <c r="X118"/>
      <c r="Y118"/>
      <c r="Z118"/>
      <c r="AA118"/>
    </row>
    <row r="119" spans="1:27" s="10" customFormat="1" ht="15.75">
      <c r="A119" s="3"/>
      <c r="B119" s="53"/>
      <c r="C119" s="24"/>
      <c r="D119" s="24"/>
      <c r="E119" s="24"/>
      <c r="F119" s="24"/>
      <c r="G119" s="25"/>
      <c r="H119" s="25"/>
      <c r="I119" s="123"/>
      <c r="J119" s="54"/>
      <c r="K119" s="55"/>
      <c r="L119" s="56"/>
      <c r="N119" s="15"/>
      <c r="R119"/>
      <c r="S119"/>
      <c r="T119"/>
      <c r="U119"/>
      <c r="V119"/>
      <c r="W119"/>
      <c r="X119"/>
      <c r="Y119"/>
      <c r="Z119"/>
      <c r="AA119"/>
    </row>
    <row r="120" spans="1:27" s="10" customFormat="1" ht="16.5" thickBot="1">
      <c r="A120" s="3"/>
      <c r="B120" s="53"/>
      <c r="C120" s="24"/>
      <c r="D120" s="24"/>
      <c r="E120" s="24"/>
      <c r="F120" s="24"/>
      <c r="G120" s="25"/>
      <c r="H120" s="25"/>
      <c r="I120" s="123"/>
      <c r="J120" s="54"/>
      <c r="K120" s="55"/>
      <c r="L120" s="56"/>
      <c r="M120" s="24"/>
      <c r="N120" s="55"/>
      <c r="R120"/>
      <c r="S120"/>
      <c r="T120"/>
      <c r="U120"/>
      <c r="V120"/>
      <c r="W120"/>
      <c r="X120"/>
      <c r="Y120"/>
      <c r="Z120"/>
      <c r="AA120"/>
    </row>
    <row r="121" spans="1:27" s="10" customFormat="1" ht="16.5" thickBot="1">
      <c r="A121" s="40"/>
      <c r="B121" s="103"/>
      <c r="C121" s="172" t="s">
        <v>491</v>
      </c>
      <c r="D121" s="173"/>
      <c r="E121" s="173"/>
      <c r="F121" s="173"/>
      <c r="G121" s="173"/>
      <c r="H121" s="173"/>
      <c r="I121" s="173"/>
      <c r="J121" s="174"/>
      <c r="K121" s="145"/>
      <c r="L121" s="40" t="s">
        <v>122</v>
      </c>
      <c r="M121" s="20">
        <v>350</v>
      </c>
      <c r="N121" s="15"/>
      <c r="P121" s="16"/>
      <c r="R121"/>
      <c r="S121"/>
      <c r="T121"/>
      <c r="U121"/>
      <c r="V121"/>
      <c r="W121"/>
      <c r="X121"/>
      <c r="Y121"/>
      <c r="Z121"/>
      <c r="AA121"/>
    </row>
    <row r="122" spans="1:27" s="10" customFormat="1" ht="16.5" thickBot="1">
      <c r="A122" s="208" t="s">
        <v>670</v>
      </c>
      <c r="B122" s="43" t="s">
        <v>4</v>
      </c>
      <c r="C122" s="43" t="s">
        <v>5</v>
      </c>
      <c r="D122" s="44" t="s">
        <v>144</v>
      </c>
      <c r="E122" s="43" t="s">
        <v>6</v>
      </c>
      <c r="F122" s="43" t="s">
        <v>7</v>
      </c>
      <c r="G122" s="45" t="s">
        <v>8</v>
      </c>
      <c r="H122" s="43" t="s">
        <v>9</v>
      </c>
      <c r="I122" s="119" t="s">
        <v>122</v>
      </c>
      <c r="J122" s="45" t="s">
        <v>146</v>
      </c>
      <c r="K122" s="45" t="s">
        <v>10</v>
      </c>
      <c r="L122" s="45" t="s">
        <v>147</v>
      </c>
      <c r="M122" s="45" t="s">
        <v>206</v>
      </c>
      <c r="N122" s="209" t="s">
        <v>207</v>
      </c>
      <c r="R122"/>
      <c r="S122"/>
      <c r="T122"/>
      <c r="U122"/>
      <c r="V122"/>
      <c r="W122"/>
      <c r="X122"/>
      <c r="Y122"/>
      <c r="Z122"/>
      <c r="AA122"/>
    </row>
    <row r="123" spans="1:27" s="10" customFormat="1" ht="15.75">
      <c r="A123" s="40" t="s">
        <v>651</v>
      </c>
      <c r="B123" s="42">
        <v>1</v>
      </c>
      <c r="C123" s="42" t="s">
        <v>83</v>
      </c>
      <c r="D123" s="46" t="s">
        <v>17</v>
      </c>
      <c r="E123" s="42" t="s">
        <v>151</v>
      </c>
      <c r="F123" s="42"/>
      <c r="G123" s="47" t="s">
        <v>155</v>
      </c>
      <c r="H123" s="158" t="s">
        <v>568</v>
      </c>
      <c r="I123" s="121">
        <v>3</v>
      </c>
      <c r="J123" s="47" t="s">
        <v>86</v>
      </c>
      <c r="K123" s="166">
        <v>0.52</v>
      </c>
      <c r="L123" s="166">
        <f aca="true" t="shared" si="13" ref="L123:L128">I123*K123</f>
        <v>1.56</v>
      </c>
      <c r="M123" s="20">
        <f aca="true" t="shared" si="14" ref="M123:M129">$M$121*I123</f>
        <v>1050</v>
      </c>
      <c r="N123" s="166">
        <f aca="true" t="shared" si="15" ref="N123:N131">M123*K123</f>
        <v>546</v>
      </c>
      <c r="P123" s="16"/>
      <c r="R123"/>
      <c r="S123"/>
      <c r="T123"/>
      <c r="U123"/>
      <c r="V123"/>
      <c r="W123"/>
      <c r="X123"/>
      <c r="Y123"/>
      <c r="Z123"/>
      <c r="AA123"/>
    </row>
    <row r="124" spans="1:27" s="10" customFormat="1" ht="15.75">
      <c r="A124" s="40" t="s">
        <v>651</v>
      </c>
      <c r="B124" s="18">
        <v>2</v>
      </c>
      <c r="C124" s="18" t="s">
        <v>195</v>
      </c>
      <c r="D124" s="48" t="s">
        <v>202</v>
      </c>
      <c r="E124" s="18"/>
      <c r="F124" s="18" t="s">
        <v>32</v>
      </c>
      <c r="G124" s="20" t="s">
        <v>32</v>
      </c>
      <c r="H124" s="18" t="s">
        <v>141</v>
      </c>
      <c r="I124" s="118">
        <v>1</v>
      </c>
      <c r="J124" s="20" t="s">
        <v>21</v>
      </c>
      <c r="K124" s="166">
        <v>0.95</v>
      </c>
      <c r="L124" s="166">
        <f t="shared" si="13"/>
        <v>0.95</v>
      </c>
      <c r="M124" s="20">
        <f t="shared" si="14"/>
        <v>350</v>
      </c>
      <c r="N124" s="166">
        <f t="shared" si="15"/>
        <v>332.5</v>
      </c>
      <c r="P124" s="16"/>
      <c r="R124"/>
      <c r="S124"/>
      <c r="T124"/>
      <c r="U124"/>
      <c r="V124"/>
      <c r="W124"/>
      <c r="X124"/>
      <c r="Y124"/>
      <c r="Z124"/>
      <c r="AA124"/>
    </row>
    <row r="125" spans="1:27" s="10" customFormat="1" ht="15.75">
      <c r="A125" s="40" t="s">
        <v>651</v>
      </c>
      <c r="B125" s="18">
        <v>3</v>
      </c>
      <c r="C125" s="18" t="s">
        <v>197</v>
      </c>
      <c r="D125" s="48" t="s">
        <v>198</v>
      </c>
      <c r="E125" s="18"/>
      <c r="F125" s="18" t="s">
        <v>32</v>
      </c>
      <c r="G125" s="20" t="s">
        <v>32</v>
      </c>
      <c r="H125" s="18" t="s">
        <v>131</v>
      </c>
      <c r="I125" s="118">
        <v>3</v>
      </c>
      <c r="J125" s="20" t="s">
        <v>21</v>
      </c>
      <c r="K125" s="166">
        <v>0.97</v>
      </c>
      <c r="L125" s="166">
        <f t="shared" si="13"/>
        <v>2.91</v>
      </c>
      <c r="M125" s="20">
        <f t="shared" si="14"/>
        <v>1050</v>
      </c>
      <c r="N125" s="166">
        <f t="shared" si="15"/>
        <v>1018.5</v>
      </c>
      <c r="P125" s="16"/>
      <c r="R125"/>
      <c r="S125"/>
      <c r="T125"/>
      <c r="U125"/>
      <c r="V125"/>
      <c r="W125"/>
      <c r="X125"/>
      <c r="Y125"/>
      <c r="Z125"/>
      <c r="AA125"/>
    </row>
    <row r="126" spans="1:27" s="10" customFormat="1" ht="15.75">
      <c r="A126" s="40" t="s">
        <v>651</v>
      </c>
      <c r="B126" s="18">
        <v>4</v>
      </c>
      <c r="C126" s="18" t="s">
        <v>195</v>
      </c>
      <c r="D126" s="48" t="s">
        <v>201</v>
      </c>
      <c r="E126" s="18"/>
      <c r="F126" s="18" t="s">
        <v>32</v>
      </c>
      <c r="G126" s="20" t="s">
        <v>32</v>
      </c>
      <c r="H126" s="18" t="s">
        <v>140</v>
      </c>
      <c r="I126" s="118">
        <v>1</v>
      </c>
      <c r="J126" s="20" t="s">
        <v>21</v>
      </c>
      <c r="K126" s="166">
        <v>1.05</v>
      </c>
      <c r="L126" s="166">
        <f t="shared" si="13"/>
        <v>1.05</v>
      </c>
      <c r="M126" s="20">
        <f t="shared" si="14"/>
        <v>350</v>
      </c>
      <c r="N126" s="166">
        <f t="shared" si="15"/>
        <v>367.5</v>
      </c>
      <c r="P126" s="16"/>
      <c r="R126"/>
      <c r="S126"/>
      <c r="T126"/>
      <c r="U126"/>
      <c r="V126"/>
      <c r="W126"/>
      <c r="X126"/>
      <c r="Y126"/>
      <c r="Z126"/>
      <c r="AA126"/>
    </row>
    <row r="127" spans="1:27" s="10" customFormat="1" ht="15.75">
      <c r="A127" s="40" t="s">
        <v>651</v>
      </c>
      <c r="B127" s="18">
        <v>5</v>
      </c>
      <c r="C127" s="18" t="s">
        <v>197</v>
      </c>
      <c r="D127" s="48" t="s">
        <v>200</v>
      </c>
      <c r="E127" s="18"/>
      <c r="F127" s="18" t="s">
        <v>32</v>
      </c>
      <c r="G127" s="20" t="s">
        <v>32</v>
      </c>
      <c r="H127" s="18" t="s">
        <v>132</v>
      </c>
      <c r="I127" s="118">
        <v>3</v>
      </c>
      <c r="J127" s="20" t="s">
        <v>21</v>
      </c>
      <c r="K127" s="166">
        <v>1</v>
      </c>
      <c r="L127" s="166">
        <f t="shared" si="13"/>
        <v>3</v>
      </c>
      <c r="M127" s="20">
        <f t="shared" si="14"/>
        <v>1050</v>
      </c>
      <c r="N127" s="166">
        <f t="shared" si="15"/>
        <v>1050</v>
      </c>
      <c r="P127" s="16"/>
      <c r="R127"/>
      <c r="S127"/>
      <c r="T127"/>
      <c r="U127"/>
      <c r="V127"/>
      <c r="W127"/>
      <c r="X127"/>
      <c r="Y127"/>
      <c r="Z127"/>
      <c r="AA127"/>
    </row>
    <row r="128" spans="1:27" s="10" customFormat="1" ht="15.75">
      <c r="A128" s="40" t="s">
        <v>651</v>
      </c>
      <c r="B128" s="18">
        <v>6</v>
      </c>
      <c r="C128" s="40" t="s">
        <v>89</v>
      </c>
      <c r="D128" s="39" t="s">
        <v>149</v>
      </c>
      <c r="E128" s="39"/>
      <c r="F128" s="40" t="s">
        <v>45</v>
      </c>
      <c r="G128" s="41" t="s">
        <v>36</v>
      </c>
      <c r="H128" s="49" t="s">
        <v>148</v>
      </c>
      <c r="I128" s="122">
        <v>2</v>
      </c>
      <c r="J128" s="41" t="s">
        <v>21</v>
      </c>
      <c r="K128" s="166">
        <v>3.04</v>
      </c>
      <c r="L128" s="166">
        <f t="shared" si="13"/>
        <v>6.08</v>
      </c>
      <c r="M128" s="20">
        <f t="shared" si="14"/>
        <v>700</v>
      </c>
      <c r="N128" s="166">
        <f t="shared" si="15"/>
        <v>2128</v>
      </c>
      <c r="P128" s="16"/>
      <c r="R128"/>
      <c r="S128"/>
      <c r="T128"/>
      <c r="U128"/>
      <c r="V128"/>
      <c r="W128"/>
      <c r="X128"/>
      <c r="Y128"/>
      <c r="Z128"/>
      <c r="AA128"/>
    </row>
    <row r="129" spans="1:27" s="10" customFormat="1" ht="15.75">
      <c r="A129" s="40" t="s">
        <v>651</v>
      </c>
      <c r="B129" s="18">
        <v>7</v>
      </c>
      <c r="C129" s="40" t="s">
        <v>65</v>
      </c>
      <c r="D129" s="39" t="s">
        <v>66</v>
      </c>
      <c r="E129" s="40" t="s">
        <v>431</v>
      </c>
      <c r="F129" s="40"/>
      <c r="G129" s="41"/>
      <c r="H129" s="40"/>
      <c r="I129" s="122">
        <v>1</v>
      </c>
      <c r="J129" s="41" t="s">
        <v>21</v>
      </c>
      <c r="K129" s="166">
        <v>0.5</v>
      </c>
      <c r="L129" s="166">
        <f>K129</f>
        <v>0.5</v>
      </c>
      <c r="M129" s="20">
        <f t="shared" si="14"/>
        <v>350</v>
      </c>
      <c r="N129" s="166">
        <f>M129*K129</f>
        <v>175</v>
      </c>
      <c r="P129" s="16"/>
      <c r="R129"/>
      <c r="S129"/>
      <c r="T129"/>
      <c r="U129"/>
      <c r="V129"/>
      <c r="W129"/>
      <c r="X129"/>
      <c r="Y129"/>
      <c r="Z129"/>
      <c r="AA129"/>
    </row>
    <row r="130" spans="1:27" s="10" customFormat="1" ht="15.75">
      <c r="A130" s="40" t="s">
        <v>651</v>
      </c>
      <c r="B130" s="50"/>
      <c r="C130" s="18" t="s">
        <v>1</v>
      </c>
      <c r="D130" s="18"/>
      <c r="E130" s="18"/>
      <c r="F130" s="18"/>
      <c r="G130" s="20"/>
      <c r="H130" s="20"/>
      <c r="I130" s="118"/>
      <c r="J130" s="51"/>
      <c r="K130" s="166"/>
      <c r="L130" s="52">
        <f>SUM(L123:L129)</f>
        <v>16.049999999999997</v>
      </c>
      <c r="M130" s="20"/>
      <c r="N130" s="166">
        <f>SUM(N123:N129)</f>
        <v>5617.5</v>
      </c>
      <c r="P130" s="16"/>
      <c r="R130"/>
      <c r="S130"/>
      <c r="T130"/>
      <c r="U130"/>
      <c r="V130"/>
      <c r="W130"/>
      <c r="X130"/>
      <c r="Y130"/>
      <c r="Z130"/>
      <c r="AA130"/>
    </row>
    <row r="131" spans="1:16" s="10" customFormat="1" ht="15.75">
      <c r="A131" s="40" t="s">
        <v>651</v>
      </c>
      <c r="B131" s="50"/>
      <c r="C131" s="18" t="s">
        <v>2</v>
      </c>
      <c r="D131" s="18"/>
      <c r="E131" s="18"/>
      <c r="F131" s="18" t="s">
        <v>596</v>
      </c>
      <c r="G131" s="20"/>
      <c r="H131" s="20"/>
      <c r="I131" s="118">
        <v>1</v>
      </c>
      <c r="J131" s="51" t="s">
        <v>21</v>
      </c>
      <c r="K131" s="166">
        <v>6.25</v>
      </c>
      <c r="L131" s="166">
        <f>I131*K131</f>
        <v>6.25</v>
      </c>
      <c r="M131" s="20">
        <f>$M$121*I131</f>
        <v>350</v>
      </c>
      <c r="N131" s="166">
        <f t="shared" si="15"/>
        <v>2187.5</v>
      </c>
      <c r="P131" s="16"/>
    </row>
    <row r="132" spans="1:27" s="10" customFormat="1" ht="15.75">
      <c r="A132" s="40" t="s">
        <v>651</v>
      </c>
      <c r="B132" s="50"/>
      <c r="C132" s="18" t="s">
        <v>3</v>
      </c>
      <c r="D132" s="18"/>
      <c r="E132" s="18"/>
      <c r="F132" s="18"/>
      <c r="G132" s="20"/>
      <c r="H132" s="20"/>
      <c r="I132" s="118"/>
      <c r="J132" s="51"/>
      <c r="K132" s="166"/>
      <c r="L132" s="52">
        <f>L130+L131</f>
        <v>22.299999999999997</v>
      </c>
      <c r="M132" s="20">
        <f>M121</f>
        <v>350</v>
      </c>
      <c r="N132" s="166">
        <f>N130+N131</f>
        <v>7805</v>
      </c>
      <c r="P132" s="16"/>
      <c r="R132"/>
      <c r="S132"/>
      <c r="T132"/>
      <c r="U132"/>
      <c r="V132"/>
      <c r="W132"/>
      <c r="X132"/>
      <c r="Y132"/>
      <c r="Z132"/>
      <c r="AA132"/>
    </row>
    <row r="133" spans="1:27" s="10" customFormat="1" ht="15.75">
      <c r="A133" s="3"/>
      <c r="C133" s="13"/>
      <c r="D133" s="13"/>
      <c r="E133" s="13"/>
      <c r="F133" s="13"/>
      <c r="G133" s="14"/>
      <c r="H133" s="14"/>
      <c r="I133" s="116"/>
      <c r="J133" s="15"/>
      <c r="K133" s="15"/>
      <c r="N133" s="15"/>
      <c r="R133"/>
      <c r="S133"/>
      <c r="T133"/>
      <c r="U133"/>
      <c r="V133"/>
      <c r="W133"/>
      <c r="X133"/>
      <c r="Y133"/>
      <c r="Z133"/>
      <c r="AA133"/>
    </row>
    <row r="134" spans="1:27" s="10" customFormat="1" ht="16.5" thickBot="1">
      <c r="A134" s="3"/>
      <c r="C134" s="13"/>
      <c r="D134" s="13"/>
      <c r="E134" s="13"/>
      <c r="F134" s="13"/>
      <c r="G134" s="14"/>
      <c r="H134" s="14"/>
      <c r="I134" s="116"/>
      <c r="J134" s="15"/>
      <c r="K134" s="15"/>
      <c r="M134" s="25"/>
      <c r="N134" s="55"/>
      <c r="R134"/>
      <c r="S134"/>
      <c r="T134"/>
      <c r="U134"/>
      <c r="V134"/>
      <c r="W134"/>
      <c r="X134"/>
      <c r="Y134"/>
      <c r="Z134"/>
      <c r="AA134"/>
    </row>
    <row r="135" spans="1:27" s="10" customFormat="1" ht="16.5" thickBot="1">
      <c r="A135" s="40"/>
      <c r="B135" s="170"/>
      <c r="C135" s="175" t="s">
        <v>504</v>
      </c>
      <c r="D135" s="173"/>
      <c r="E135" s="173"/>
      <c r="F135" s="173"/>
      <c r="G135" s="173"/>
      <c r="H135" s="173"/>
      <c r="I135" s="173"/>
      <c r="J135" s="174"/>
      <c r="K135" s="145"/>
      <c r="L135" s="40" t="s">
        <v>122</v>
      </c>
      <c r="M135" s="20">
        <v>1</v>
      </c>
      <c r="N135" s="15"/>
      <c r="P135" s="16"/>
      <c r="R135"/>
      <c r="S135"/>
      <c r="T135"/>
      <c r="U135"/>
      <c r="V135"/>
      <c r="W135"/>
      <c r="X135"/>
      <c r="Y135"/>
      <c r="Z135"/>
      <c r="AA135"/>
    </row>
    <row r="136" spans="1:27" s="10" customFormat="1" ht="16.5" thickBot="1">
      <c r="A136" s="208" t="s">
        <v>670</v>
      </c>
      <c r="B136" s="43" t="s">
        <v>4</v>
      </c>
      <c r="C136" s="43" t="s">
        <v>5</v>
      </c>
      <c r="D136" s="44" t="s">
        <v>144</v>
      </c>
      <c r="E136" s="43" t="s">
        <v>6</v>
      </c>
      <c r="F136" s="43" t="s">
        <v>7</v>
      </c>
      <c r="G136" s="45" t="s">
        <v>8</v>
      </c>
      <c r="H136" s="43" t="s">
        <v>9</v>
      </c>
      <c r="I136" s="119" t="s">
        <v>122</v>
      </c>
      <c r="J136" s="45" t="s">
        <v>146</v>
      </c>
      <c r="K136" s="45" t="s">
        <v>10</v>
      </c>
      <c r="L136" s="45" t="s">
        <v>147</v>
      </c>
      <c r="M136" s="45" t="s">
        <v>206</v>
      </c>
      <c r="N136" s="209" t="s">
        <v>207</v>
      </c>
      <c r="R136"/>
      <c r="S136"/>
      <c r="T136"/>
      <c r="U136"/>
      <c r="V136"/>
      <c r="W136"/>
      <c r="X136"/>
      <c r="Y136"/>
      <c r="Z136"/>
      <c r="AA136"/>
    </row>
    <row r="137" spans="1:27" s="10" customFormat="1" ht="15.75">
      <c r="A137" s="40" t="s">
        <v>657</v>
      </c>
      <c r="B137" s="42">
        <v>1</v>
      </c>
      <c r="C137" s="41" t="s">
        <v>83</v>
      </c>
      <c r="D137" s="39" t="s">
        <v>152</v>
      </c>
      <c r="E137" s="13"/>
      <c r="F137" s="41"/>
      <c r="G137" s="41" t="s">
        <v>155</v>
      </c>
      <c r="H137" s="146" t="s">
        <v>85</v>
      </c>
      <c r="I137" s="122">
        <v>3</v>
      </c>
      <c r="J137" s="41" t="s">
        <v>86</v>
      </c>
      <c r="K137" s="166">
        <v>0.68</v>
      </c>
      <c r="L137" s="166">
        <f aca="true" t="shared" si="16" ref="L137:L142">I137*K137</f>
        <v>2.04</v>
      </c>
      <c r="M137" s="20">
        <f>$M$135*I137</f>
        <v>3</v>
      </c>
      <c r="N137" s="166">
        <f aca="true" t="shared" si="17" ref="N137:N142">M137*K137</f>
        <v>2.04</v>
      </c>
      <c r="P137" s="16"/>
      <c r="R137"/>
      <c r="S137"/>
      <c r="T137"/>
      <c r="U137"/>
      <c r="V137"/>
      <c r="W137"/>
      <c r="X137"/>
      <c r="Y137"/>
      <c r="Z137"/>
      <c r="AA137"/>
    </row>
    <row r="138" spans="1:27" s="10" customFormat="1" ht="15.75">
      <c r="A138" s="40" t="s">
        <v>657</v>
      </c>
      <c r="B138" s="18">
        <v>2</v>
      </c>
      <c r="C138" s="18" t="s">
        <v>195</v>
      </c>
      <c r="D138" s="48" t="s">
        <v>196</v>
      </c>
      <c r="E138" s="18"/>
      <c r="F138" s="18" t="s">
        <v>32</v>
      </c>
      <c r="G138" s="20" t="s">
        <v>32</v>
      </c>
      <c r="H138" s="18" t="s">
        <v>138</v>
      </c>
      <c r="I138" s="118">
        <v>1</v>
      </c>
      <c r="J138" s="20" t="s">
        <v>21</v>
      </c>
      <c r="K138" s="166">
        <v>0.95</v>
      </c>
      <c r="L138" s="166">
        <f t="shared" si="16"/>
        <v>0.95</v>
      </c>
      <c r="M138" s="20">
        <f aca="true" t="shared" si="18" ref="M138:M145">$M$135*I138</f>
        <v>1</v>
      </c>
      <c r="N138" s="166">
        <f t="shared" si="17"/>
        <v>0.95</v>
      </c>
      <c r="P138" s="16"/>
      <c r="R138"/>
      <c r="S138"/>
      <c r="T138"/>
      <c r="U138"/>
      <c r="V138"/>
      <c r="W138"/>
      <c r="X138"/>
      <c r="Y138"/>
      <c r="Z138"/>
      <c r="AA138"/>
    </row>
    <row r="139" spans="1:27" s="10" customFormat="1" ht="15.75">
      <c r="A139" s="40" t="s">
        <v>657</v>
      </c>
      <c r="B139" s="18">
        <v>3</v>
      </c>
      <c r="C139" s="18" t="s">
        <v>197</v>
      </c>
      <c r="D139" s="48" t="s">
        <v>198</v>
      </c>
      <c r="E139" s="18"/>
      <c r="F139" s="18" t="s">
        <v>32</v>
      </c>
      <c r="G139" s="20" t="s">
        <v>32</v>
      </c>
      <c r="H139" s="18" t="s">
        <v>131</v>
      </c>
      <c r="I139" s="118">
        <v>3</v>
      </c>
      <c r="J139" s="20" t="s">
        <v>21</v>
      </c>
      <c r="K139" s="166">
        <v>0.97</v>
      </c>
      <c r="L139" s="166">
        <f t="shared" si="16"/>
        <v>2.91</v>
      </c>
      <c r="M139" s="20">
        <f t="shared" si="18"/>
        <v>3</v>
      </c>
      <c r="N139" s="166">
        <f t="shared" si="17"/>
        <v>2.91</v>
      </c>
      <c r="P139" s="16"/>
      <c r="R139"/>
      <c r="S139"/>
      <c r="T139"/>
      <c r="U139"/>
      <c r="V139"/>
      <c r="W139"/>
      <c r="X139"/>
      <c r="Y139"/>
      <c r="Z139"/>
      <c r="AA139"/>
    </row>
    <row r="140" spans="1:27" s="10" customFormat="1" ht="15.75">
      <c r="A140" s="40" t="s">
        <v>657</v>
      </c>
      <c r="B140" s="18">
        <v>4</v>
      </c>
      <c r="C140" s="18" t="s">
        <v>195</v>
      </c>
      <c r="D140" s="48" t="s">
        <v>199</v>
      </c>
      <c r="E140" s="18"/>
      <c r="F140" s="18" t="s">
        <v>32</v>
      </c>
      <c r="G140" s="20" t="s">
        <v>32</v>
      </c>
      <c r="H140" s="18" t="s">
        <v>137</v>
      </c>
      <c r="I140" s="118">
        <v>1</v>
      </c>
      <c r="J140" s="20" t="s">
        <v>21</v>
      </c>
      <c r="K140" s="166">
        <v>0.95</v>
      </c>
      <c r="L140" s="166">
        <f t="shared" si="16"/>
        <v>0.95</v>
      </c>
      <c r="M140" s="20">
        <f t="shared" si="18"/>
        <v>1</v>
      </c>
      <c r="N140" s="166">
        <f t="shared" si="17"/>
        <v>0.95</v>
      </c>
      <c r="P140" s="16"/>
      <c r="R140"/>
      <c r="S140"/>
      <c r="T140"/>
      <c r="U140"/>
      <c r="V140"/>
      <c r="W140"/>
      <c r="X140"/>
      <c r="Y140"/>
      <c r="Z140"/>
      <c r="AA140"/>
    </row>
    <row r="141" spans="1:27" s="10" customFormat="1" ht="15.75">
      <c r="A141" s="40" t="s">
        <v>657</v>
      </c>
      <c r="B141" s="18">
        <v>5</v>
      </c>
      <c r="C141" s="18" t="s">
        <v>197</v>
      </c>
      <c r="D141" s="48" t="s">
        <v>200</v>
      </c>
      <c r="E141" s="18"/>
      <c r="F141" s="18" t="s">
        <v>32</v>
      </c>
      <c r="G141" s="20" t="s">
        <v>32</v>
      </c>
      <c r="H141" s="18" t="s">
        <v>132</v>
      </c>
      <c r="I141" s="118">
        <v>3</v>
      </c>
      <c r="J141" s="20" t="s">
        <v>21</v>
      </c>
      <c r="K141" s="166">
        <v>1</v>
      </c>
      <c r="L141" s="166">
        <f t="shared" si="16"/>
        <v>3</v>
      </c>
      <c r="M141" s="20">
        <f t="shared" si="18"/>
        <v>3</v>
      </c>
      <c r="N141" s="166">
        <f t="shared" si="17"/>
        <v>3</v>
      </c>
      <c r="P141" s="16"/>
      <c r="R141"/>
      <c r="S141"/>
      <c r="T141"/>
      <c r="U141"/>
      <c r="V141"/>
      <c r="W141"/>
      <c r="X141"/>
      <c r="Y141"/>
      <c r="Z141"/>
      <c r="AA141"/>
    </row>
    <row r="142" spans="1:27" s="10" customFormat="1" ht="15.75">
      <c r="A142" s="40" t="s">
        <v>657</v>
      </c>
      <c r="B142" s="18">
        <v>6</v>
      </c>
      <c r="C142" s="40" t="s">
        <v>89</v>
      </c>
      <c r="D142" s="39" t="s">
        <v>149</v>
      </c>
      <c r="E142" s="39"/>
      <c r="F142" s="40" t="s">
        <v>45</v>
      </c>
      <c r="G142" s="41" t="s">
        <v>36</v>
      </c>
      <c r="H142" s="49" t="s">
        <v>148</v>
      </c>
      <c r="I142" s="122">
        <v>2</v>
      </c>
      <c r="J142" s="41" t="s">
        <v>21</v>
      </c>
      <c r="K142" s="166">
        <v>3.04</v>
      </c>
      <c r="L142" s="166">
        <f t="shared" si="16"/>
        <v>6.08</v>
      </c>
      <c r="M142" s="20">
        <f t="shared" si="18"/>
        <v>2</v>
      </c>
      <c r="N142" s="166">
        <f t="shared" si="17"/>
        <v>6.08</v>
      </c>
      <c r="P142" s="16"/>
      <c r="R142"/>
      <c r="S142"/>
      <c r="T142"/>
      <c r="U142"/>
      <c r="V142"/>
      <c r="W142"/>
      <c r="X142"/>
      <c r="Y142"/>
      <c r="Z142"/>
      <c r="AA142"/>
    </row>
    <row r="143" spans="1:27" s="10" customFormat="1" ht="15.75">
      <c r="A143" s="40" t="s">
        <v>657</v>
      </c>
      <c r="B143" s="18">
        <v>7</v>
      </c>
      <c r="C143" s="40" t="s">
        <v>65</v>
      </c>
      <c r="D143" s="39" t="s">
        <v>66</v>
      </c>
      <c r="E143" s="40" t="s">
        <v>431</v>
      </c>
      <c r="F143" s="40"/>
      <c r="G143" s="41"/>
      <c r="H143" s="40"/>
      <c r="I143" s="122">
        <v>1</v>
      </c>
      <c r="J143" s="41" t="s">
        <v>21</v>
      </c>
      <c r="K143" s="166">
        <v>0.5</v>
      </c>
      <c r="L143" s="166">
        <f>K143</f>
        <v>0.5</v>
      </c>
      <c r="M143" s="20">
        <f t="shared" si="18"/>
        <v>1</v>
      </c>
      <c r="N143" s="166">
        <f>M143*K143</f>
        <v>0.5</v>
      </c>
      <c r="P143" s="16"/>
      <c r="R143"/>
      <c r="S143"/>
      <c r="T143"/>
      <c r="U143"/>
      <c r="V143"/>
      <c r="W143"/>
      <c r="X143"/>
      <c r="Y143"/>
      <c r="Z143"/>
      <c r="AA143"/>
    </row>
    <row r="144" spans="1:27" s="10" customFormat="1" ht="15.75">
      <c r="A144" s="40" t="s">
        <v>657</v>
      </c>
      <c r="B144" s="50"/>
      <c r="C144" s="18" t="s">
        <v>1</v>
      </c>
      <c r="D144" s="18"/>
      <c r="E144" s="18"/>
      <c r="F144" s="18"/>
      <c r="G144" s="20"/>
      <c r="H144" s="20"/>
      <c r="I144" s="118"/>
      <c r="J144" s="51"/>
      <c r="K144" s="166"/>
      <c r="L144" s="52">
        <f>SUM(L137:L143)</f>
        <v>16.43</v>
      </c>
      <c r="M144" s="20"/>
      <c r="N144" s="166">
        <f>SUM(N137:N143)</f>
        <v>16.43</v>
      </c>
      <c r="P144" s="16"/>
      <c r="R144"/>
      <c r="S144"/>
      <c r="T144"/>
      <c r="U144"/>
      <c r="V144"/>
      <c r="W144"/>
      <c r="X144"/>
      <c r="Y144"/>
      <c r="Z144"/>
      <c r="AA144"/>
    </row>
    <row r="145" spans="1:27" s="10" customFormat="1" ht="15.75">
      <c r="A145" s="40" t="s">
        <v>657</v>
      </c>
      <c r="B145" s="50"/>
      <c r="C145" s="18" t="s">
        <v>2</v>
      </c>
      <c r="D145" s="18"/>
      <c r="E145" s="18"/>
      <c r="F145" s="18" t="s">
        <v>596</v>
      </c>
      <c r="G145" s="20"/>
      <c r="H145" s="20"/>
      <c r="I145" s="118">
        <v>1</v>
      </c>
      <c r="J145" s="51" t="s">
        <v>21</v>
      </c>
      <c r="K145" s="166">
        <v>6.25</v>
      </c>
      <c r="L145" s="166">
        <f>I145*K145</f>
        <v>6.25</v>
      </c>
      <c r="M145" s="20">
        <f t="shared" si="18"/>
        <v>1</v>
      </c>
      <c r="N145" s="166">
        <f>M145*K145</f>
        <v>6.25</v>
      </c>
      <c r="P145" s="16"/>
      <c r="R145"/>
      <c r="S145"/>
      <c r="T145"/>
      <c r="U145"/>
      <c r="V145"/>
      <c r="W145"/>
      <c r="X145"/>
      <c r="Y145"/>
      <c r="Z145"/>
      <c r="AA145"/>
    </row>
    <row r="146" spans="1:27" s="10" customFormat="1" ht="15.75">
      <c r="A146" s="40" t="s">
        <v>657</v>
      </c>
      <c r="B146" s="50"/>
      <c r="C146" s="18" t="s">
        <v>3</v>
      </c>
      <c r="D146" s="18"/>
      <c r="E146" s="18"/>
      <c r="F146" s="18"/>
      <c r="G146" s="20"/>
      <c r="H146" s="20"/>
      <c r="I146" s="118"/>
      <c r="J146" s="51"/>
      <c r="K146" s="166"/>
      <c r="L146" s="52">
        <f>L144+L145</f>
        <v>22.68</v>
      </c>
      <c r="M146" s="20">
        <f>M135</f>
        <v>1</v>
      </c>
      <c r="N146" s="166">
        <f>N144+N145</f>
        <v>22.68</v>
      </c>
      <c r="P146" s="16"/>
      <c r="R146"/>
      <c r="S146"/>
      <c r="T146"/>
      <c r="U146"/>
      <c r="V146"/>
      <c r="W146"/>
      <c r="X146"/>
      <c r="Y146"/>
      <c r="Z146"/>
      <c r="AA146"/>
    </row>
    <row r="147" spans="1:27" s="10" customFormat="1" ht="15.75">
      <c r="A147" s="3"/>
      <c r="B147" s="53"/>
      <c r="C147" s="24"/>
      <c r="D147" s="24"/>
      <c r="E147" s="24"/>
      <c r="F147" s="24"/>
      <c r="G147" s="25"/>
      <c r="H147" s="25"/>
      <c r="I147" s="123"/>
      <c r="J147" s="54"/>
      <c r="K147" s="55"/>
      <c r="L147" s="56"/>
      <c r="N147" s="15"/>
      <c r="R147"/>
      <c r="S147"/>
      <c r="T147"/>
      <c r="U147"/>
      <c r="V147"/>
      <c r="W147"/>
      <c r="X147"/>
      <c r="Y147"/>
      <c r="Z147"/>
      <c r="AA147"/>
    </row>
    <row r="148" spans="1:27" s="10" customFormat="1" ht="16.5" thickBot="1">
      <c r="A148" s="3"/>
      <c r="B148" s="53"/>
      <c r="C148" s="24"/>
      <c r="D148" s="24"/>
      <c r="E148" s="24"/>
      <c r="F148" s="24"/>
      <c r="G148" s="25"/>
      <c r="H148" s="25"/>
      <c r="I148" s="123"/>
      <c r="J148" s="54"/>
      <c r="K148" s="55"/>
      <c r="L148" s="56"/>
      <c r="M148" s="24"/>
      <c r="N148" s="55"/>
      <c r="R148"/>
      <c r="S148"/>
      <c r="T148"/>
      <c r="U148"/>
      <c r="V148"/>
      <c r="W148"/>
      <c r="X148"/>
      <c r="Y148"/>
      <c r="Z148"/>
      <c r="AA148"/>
    </row>
    <row r="149" spans="1:27" s="10" customFormat="1" ht="16.5" thickBot="1">
      <c r="A149" s="40"/>
      <c r="B149" s="170"/>
      <c r="C149" s="175" t="s">
        <v>505</v>
      </c>
      <c r="D149" s="173"/>
      <c r="E149" s="173"/>
      <c r="F149" s="173"/>
      <c r="G149" s="173"/>
      <c r="H149" s="173"/>
      <c r="I149" s="173"/>
      <c r="J149" s="174"/>
      <c r="K149" s="145"/>
      <c r="L149" s="40" t="s">
        <v>122</v>
      </c>
      <c r="M149" s="20">
        <v>1</v>
      </c>
      <c r="N149" s="15"/>
      <c r="P149" s="16"/>
      <c r="R149"/>
      <c r="S149"/>
      <c r="T149"/>
      <c r="U149"/>
      <c r="V149"/>
      <c r="W149"/>
      <c r="X149"/>
      <c r="Y149"/>
      <c r="Z149"/>
      <c r="AA149"/>
    </row>
    <row r="150" spans="1:27" s="10" customFormat="1" ht="16.5" thickBot="1">
      <c r="A150" s="208" t="s">
        <v>670</v>
      </c>
      <c r="B150" s="43" t="s">
        <v>4</v>
      </c>
      <c r="C150" s="43" t="s">
        <v>5</v>
      </c>
      <c r="D150" s="44" t="s">
        <v>144</v>
      </c>
      <c r="E150" s="43" t="s">
        <v>6</v>
      </c>
      <c r="F150" s="43" t="s">
        <v>7</v>
      </c>
      <c r="G150" s="45" t="s">
        <v>8</v>
      </c>
      <c r="H150" s="43" t="s">
        <v>9</v>
      </c>
      <c r="I150" s="119" t="s">
        <v>122</v>
      </c>
      <c r="J150" s="45" t="s">
        <v>146</v>
      </c>
      <c r="K150" s="45" t="s">
        <v>10</v>
      </c>
      <c r="L150" s="45" t="s">
        <v>147</v>
      </c>
      <c r="M150" s="45" t="s">
        <v>206</v>
      </c>
      <c r="N150" s="209" t="s">
        <v>207</v>
      </c>
      <c r="R150"/>
      <c r="S150"/>
      <c r="T150"/>
      <c r="U150"/>
      <c r="V150"/>
      <c r="W150"/>
      <c r="X150"/>
      <c r="Y150"/>
      <c r="Z150"/>
      <c r="AA150"/>
    </row>
    <row r="151" spans="1:27" s="10" customFormat="1" ht="15.75">
      <c r="A151" s="40" t="s">
        <v>658</v>
      </c>
      <c r="B151" s="42">
        <v>1</v>
      </c>
      <c r="C151" s="41" t="s">
        <v>83</v>
      </c>
      <c r="D151" s="39" t="s">
        <v>156</v>
      </c>
      <c r="E151" s="13"/>
      <c r="F151" s="41"/>
      <c r="G151" s="41" t="s">
        <v>155</v>
      </c>
      <c r="H151" s="41" t="s">
        <v>13</v>
      </c>
      <c r="I151" s="122">
        <v>3</v>
      </c>
      <c r="J151" s="41" t="s">
        <v>86</v>
      </c>
      <c r="K151" s="166">
        <v>0.89</v>
      </c>
      <c r="L151" s="166">
        <f aca="true" t="shared" si="19" ref="L151:L156">I151*K151</f>
        <v>2.67</v>
      </c>
      <c r="M151" s="20">
        <f>$M$149*I151</f>
        <v>3</v>
      </c>
      <c r="N151" s="166">
        <f aca="true" t="shared" si="20" ref="N151:N156">M151*K151</f>
        <v>2.67</v>
      </c>
      <c r="P151" s="16"/>
      <c r="R151"/>
      <c r="S151"/>
      <c r="T151"/>
      <c r="U151"/>
      <c r="V151"/>
      <c r="W151"/>
      <c r="X151"/>
      <c r="Y151"/>
      <c r="Z151"/>
      <c r="AA151"/>
    </row>
    <row r="152" spans="1:27" s="10" customFormat="1" ht="15.75">
      <c r="A152" s="40" t="s">
        <v>658</v>
      </c>
      <c r="B152" s="18">
        <v>2</v>
      </c>
      <c r="C152" s="18" t="s">
        <v>195</v>
      </c>
      <c r="D152" s="48" t="s">
        <v>202</v>
      </c>
      <c r="E152" s="18"/>
      <c r="F152" s="18" t="s">
        <v>32</v>
      </c>
      <c r="G152" s="20" t="s">
        <v>32</v>
      </c>
      <c r="H152" s="18" t="s">
        <v>141</v>
      </c>
      <c r="I152" s="118">
        <v>1</v>
      </c>
      <c r="J152" s="20" t="s">
        <v>21</v>
      </c>
      <c r="K152" s="166">
        <v>0.95</v>
      </c>
      <c r="L152" s="166">
        <f t="shared" si="19"/>
        <v>0.95</v>
      </c>
      <c r="M152" s="20">
        <f aca="true" t="shared" si="21" ref="M152:M160">$M$149*I152</f>
        <v>1</v>
      </c>
      <c r="N152" s="166">
        <f t="shared" si="20"/>
        <v>0.95</v>
      </c>
      <c r="P152" s="16"/>
      <c r="R152"/>
      <c r="S152"/>
      <c r="T152"/>
      <c r="U152"/>
      <c r="V152"/>
      <c r="W152"/>
      <c r="X152"/>
      <c r="Y152"/>
      <c r="Z152"/>
      <c r="AA152"/>
    </row>
    <row r="153" spans="1:27" s="10" customFormat="1" ht="15.75">
      <c r="A153" s="40" t="s">
        <v>658</v>
      </c>
      <c r="B153" s="18">
        <v>3</v>
      </c>
      <c r="C153" s="18" t="s">
        <v>197</v>
      </c>
      <c r="D153" s="48" t="s">
        <v>198</v>
      </c>
      <c r="E153" s="18"/>
      <c r="F153" s="18" t="s">
        <v>32</v>
      </c>
      <c r="G153" s="20" t="s">
        <v>32</v>
      </c>
      <c r="H153" s="18" t="s">
        <v>131</v>
      </c>
      <c r="I153" s="118">
        <v>3</v>
      </c>
      <c r="J153" s="20" t="s">
        <v>21</v>
      </c>
      <c r="K153" s="166">
        <v>0.97</v>
      </c>
      <c r="L153" s="166">
        <f t="shared" si="19"/>
        <v>2.91</v>
      </c>
      <c r="M153" s="20">
        <f t="shared" si="21"/>
        <v>3</v>
      </c>
      <c r="N153" s="166">
        <f t="shared" si="20"/>
        <v>2.91</v>
      </c>
      <c r="P153" s="16"/>
      <c r="R153"/>
      <c r="S153"/>
      <c r="T153"/>
      <c r="U153"/>
      <c r="V153"/>
      <c r="W153"/>
      <c r="X153"/>
      <c r="Y153"/>
      <c r="Z153"/>
      <c r="AA153"/>
    </row>
    <row r="154" spans="1:27" s="10" customFormat="1" ht="15.75">
      <c r="A154" s="40" t="s">
        <v>658</v>
      </c>
      <c r="B154" s="18">
        <v>4</v>
      </c>
      <c r="C154" s="18" t="s">
        <v>195</v>
      </c>
      <c r="D154" s="48" t="s">
        <v>201</v>
      </c>
      <c r="E154" s="18"/>
      <c r="F154" s="18" t="s">
        <v>32</v>
      </c>
      <c r="G154" s="20" t="s">
        <v>32</v>
      </c>
      <c r="H154" s="18" t="s">
        <v>140</v>
      </c>
      <c r="I154" s="118">
        <v>1</v>
      </c>
      <c r="J154" s="20" t="s">
        <v>21</v>
      </c>
      <c r="K154" s="166">
        <v>1.05</v>
      </c>
      <c r="L154" s="166">
        <f t="shared" si="19"/>
        <v>1.05</v>
      </c>
      <c r="M154" s="20">
        <f t="shared" si="21"/>
        <v>1</v>
      </c>
      <c r="N154" s="166">
        <f t="shared" si="20"/>
        <v>1.05</v>
      </c>
      <c r="P154" s="16"/>
      <c r="R154"/>
      <c r="S154"/>
      <c r="T154"/>
      <c r="U154"/>
      <c r="V154"/>
      <c r="W154"/>
      <c r="X154"/>
      <c r="Y154"/>
      <c r="Z154"/>
      <c r="AA154"/>
    </row>
    <row r="155" spans="1:27" s="10" customFormat="1" ht="15.75">
      <c r="A155" s="40" t="s">
        <v>658</v>
      </c>
      <c r="B155" s="18">
        <v>5</v>
      </c>
      <c r="C155" s="18" t="s">
        <v>197</v>
      </c>
      <c r="D155" s="48" t="s">
        <v>200</v>
      </c>
      <c r="E155" s="18"/>
      <c r="F155" s="18" t="s">
        <v>32</v>
      </c>
      <c r="G155" s="20" t="s">
        <v>32</v>
      </c>
      <c r="H155" s="18" t="s">
        <v>132</v>
      </c>
      <c r="I155" s="118">
        <v>3</v>
      </c>
      <c r="J155" s="20" t="s">
        <v>21</v>
      </c>
      <c r="K155" s="166">
        <v>1</v>
      </c>
      <c r="L155" s="166">
        <f t="shared" si="19"/>
        <v>3</v>
      </c>
      <c r="M155" s="20">
        <f t="shared" si="21"/>
        <v>3</v>
      </c>
      <c r="N155" s="166">
        <f t="shared" si="20"/>
        <v>3</v>
      </c>
      <c r="P155" s="16"/>
      <c r="R155"/>
      <c r="S155"/>
      <c r="T155"/>
      <c r="U155"/>
      <c r="V155"/>
      <c r="W155"/>
      <c r="X155"/>
      <c r="Y155"/>
      <c r="Z155"/>
      <c r="AA155"/>
    </row>
    <row r="156" spans="1:27" s="10" customFormat="1" ht="15.75">
      <c r="A156" s="40" t="s">
        <v>658</v>
      </c>
      <c r="B156" s="18">
        <v>6</v>
      </c>
      <c r="C156" s="40" t="s">
        <v>89</v>
      </c>
      <c r="D156" s="39" t="s">
        <v>149</v>
      </c>
      <c r="E156" s="39"/>
      <c r="F156" s="40" t="s">
        <v>45</v>
      </c>
      <c r="G156" s="41" t="s">
        <v>36</v>
      </c>
      <c r="H156" s="49" t="s">
        <v>148</v>
      </c>
      <c r="I156" s="122">
        <v>2</v>
      </c>
      <c r="J156" s="41" t="s">
        <v>21</v>
      </c>
      <c r="K156" s="166">
        <v>3.04</v>
      </c>
      <c r="L156" s="166">
        <f t="shared" si="19"/>
        <v>6.08</v>
      </c>
      <c r="M156" s="20">
        <f t="shared" si="21"/>
        <v>2</v>
      </c>
      <c r="N156" s="166">
        <f t="shared" si="20"/>
        <v>6.08</v>
      </c>
      <c r="P156" s="16"/>
      <c r="R156"/>
      <c r="S156"/>
      <c r="T156"/>
      <c r="U156"/>
      <c r="V156"/>
      <c r="W156"/>
      <c r="X156"/>
      <c r="Y156"/>
      <c r="Z156"/>
      <c r="AA156"/>
    </row>
    <row r="157" spans="1:27" s="10" customFormat="1" ht="15.75">
      <c r="A157" s="40" t="s">
        <v>658</v>
      </c>
      <c r="B157" s="18">
        <v>7</v>
      </c>
      <c r="C157" s="40" t="s">
        <v>65</v>
      </c>
      <c r="D157" s="39" t="s">
        <v>66</v>
      </c>
      <c r="E157" s="40" t="s">
        <v>431</v>
      </c>
      <c r="F157" s="40"/>
      <c r="G157" s="41"/>
      <c r="H157" s="40"/>
      <c r="I157" s="122">
        <v>1</v>
      </c>
      <c r="J157" s="41" t="s">
        <v>21</v>
      </c>
      <c r="K157" s="166">
        <v>0.5</v>
      </c>
      <c r="L157" s="166">
        <f>K157</f>
        <v>0.5</v>
      </c>
      <c r="M157" s="20">
        <f t="shared" si="21"/>
        <v>1</v>
      </c>
      <c r="N157" s="166">
        <f>M157*K157</f>
        <v>0.5</v>
      </c>
      <c r="P157" s="16"/>
      <c r="R157"/>
      <c r="S157"/>
      <c r="T157"/>
      <c r="U157"/>
      <c r="V157"/>
      <c r="W157"/>
      <c r="X157"/>
      <c r="Y157"/>
      <c r="Z157"/>
      <c r="AA157"/>
    </row>
    <row r="158" spans="1:27" s="10" customFormat="1" ht="15.75">
      <c r="A158" s="40" t="s">
        <v>658</v>
      </c>
      <c r="B158" s="50"/>
      <c r="C158" s="18" t="s">
        <v>1</v>
      </c>
      <c r="D158" s="18"/>
      <c r="E158" s="18"/>
      <c r="F158" s="18"/>
      <c r="G158" s="20"/>
      <c r="H158" s="20"/>
      <c r="I158" s="118"/>
      <c r="J158" s="51"/>
      <c r="K158" s="166"/>
      <c r="L158" s="52">
        <f>SUM(L151:L157)</f>
        <v>17.16</v>
      </c>
      <c r="M158" s="20"/>
      <c r="N158" s="166">
        <f>SUM(N151:N157)</f>
        <v>17.16</v>
      </c>
      <c r="P158" s="16"/>
      <c r="R158"/>
      <c r="S158"/>
      <c r="T158"/>
      <c r="U158"/>
      <c r="V158"/>
      <c r="W158"/>
      <c r="X158"/>
      <c r="Y158"/>
      <c r="Z158"/>
      <c r="AA158"/>
    </row>
    <row r="159" spans="1:27" s="10" customFormat="1" ht="15.75">
      <c r="A159" s="40" t="s">
        <v>658</v>
      </c>
      <c r="B159" s="50"/>
      <c r="C159" s="18" t="s">
        <v>2</v>
      </c>
      <c r="D159" s="18"/>
      <c r="E159" s="18"/>
      <c r="F159" s="18" t="s">
        <v>596</v>
      </c>
      <c r="G159" s="20"/>
      <c r="H159" s="20"/>
      <c r="I159" s="118">
        <v>1</v>
      </c>
      <c r="J159" s="51" t="s">
        <v>21</v>
      </c>
      <c r="K159" s="166">
        <v>6.25</v>
      </c>
      <c r="L159" s="166">
        <f>I159*K159</f>
        <v>6.25</v>
      </c>
      <c r="M159" s="20">
        <f t="shared" si="21"/>
        <v>1</v>
      </c>
      <c r="N159" s="166">
        <f>M159*K159</f>
        <v>6.25</v>
      </c>
      <c r="P159" s="16"/>
      <c r="R159"/>
      <c r="S159"/>
      <c r="T159"/>
      <c r="U159"/>
      <c r="V159"/>
      <c r="W159"/>
      <c r="X159"/>
      <c r="Y159"/>
      <c r="Z159"/>
      <c r="AA159"/>
    </row>
    <row r="160" spans="1:27" s="10" customFormat="1" ht="15.75">
      <c r="A160" s="40" t="s">
        <v>658</v>
      </c>
      <c r="B160" s="50"/>
      <c r="C160" s="18" t="s">
        <v>3</v>
      </c>
      <c r="D160" s="18"/>
      <c r="E160" s="18"/>
      <c r="F160" s="18"/>
      <c r="G160" s="20"/>
      <c r="H160" s="20"/>
      <c r="I160" s="118"/>
      <c r="J160" s="51"/>
      <c r="K160" s="166"/>
      <c r="L160" s="52">
        <f>L158+L159</f>
        <v>23.41</v>
      </c>
      <c r="M160" s="20">
        <f t="shared" si="21"/>
        <v>0</v>
      </c>
      <c r="N160" s="166">
        <f>N158+N159</f>
        <v>23.41</v>
      </c>
      <c r="P160" s="16"/>
      <c r="R160"/>
      <c r="S160"/>
      <c r="T160"/>
      <c r="U160"/>
      <c r="V160"/>
      <c r="W160"/>
      <c r="X160"/>
      <c r="Y160"/>
      <c r="Z160"/>
      <c r="AA160"/>
    </row>
    <row r="161" spans="1:27" s="10" customFormat="1" ht="15.75">
      <c r="A161" s="3"/>
      <c r="C161" s="13"/>
      <c r="D161" s="13"/>
      <c r="E161" s="13"/>
      <c r="F161" s="13"/>
      <c r="G161" s="14"/>
      <c r="H161" s="14"/>
      <c r="I161" s="116"/>
      <c r="J161" s="15"/>
      <c r="K161" s="15"/>
      <c r="N161" s="15"/>
      <c r="R161"/>
      <c r="S161"/>
      <c r="T161"/>
      <c r="U161"/>
      <c r="V161"/>
      <c r="W161"/>
      <c r="X161"/>
      <c r="Y161"/>
      <c r="Z161"/>
      <c r="AA161"/>
    </row>
    <row r="162" spans="1:27" s="10" customFormat="1" ht="16.5" thickBot="1">
      <c r="A162" s="3"/>
      <c r="C162" s="13"/>
      <c r="D162" s="13"/>
      <c r="E162" s="13"/>
      <c r="F162" s="13"/>
      <c r="G162" s="14"/>
      <c r="H162" s="14"/>
      <c r="I162" s="116"/>
      <c r="J162" s="15"/>
      <c r="K162" s="15"/>
      <c r="M162" s="25"/>
      <c r="N162" s="55"/>
      <c r="R162"/>
      <c r="S162"/>
      <c r="T162"/>
      <c r="U162"/>
      <c r="V162"/>
      <c r="W162"/>
      <c r="X162"/>
      <c r="Y162"/>
      <c r="Z162"/>
      <c r="AA162"/>
    </row>
    <row r="163" spans="1:27" s="10" customFormat="1" ht="16.5" thickBot="1">
      <c r="A163" s="40"/>
      <c r="B163" s="103"/>
      <c r="C163" s="175" t="s">
        <v>494</v>
      </c>
      <c r="D163" s="173"/>
      <c r="E163" s="173"/>
      <c r="F163" s="173"/>
      <c r="G163" s="173"/>
      <c r="H163" s="173"/>
      <c r="I163" s="173"/>
      <c r="J163" s="174"/>
      <c r="K163" s="145"/>
      <c r="L163" s="40" t="s">
        <v>122</v>
      </c>
      <c r="M163" s="20">
        <v>56</v>
      </c>
      <c r="N163" s="15"/>
      <c r="P163" s="16"/>
      <c r="R163"/>
      <c r="S163"/>
      <c r="T163"/>
      <c r="U163"/>
      <c r="V163"/>
      <c r="W163"/>
      <c r="X163"/>
      <c r="Y163"/>
      <c r="Z163"/>
      <c r="AA163"/>
    </row>
    <row r="164" spans="1:27" s="10" customFormat="1" ht="16.5" thickBot="1">
      <c r="A164" s="208" t="s">
        <v>670</v>
      </c>
      <c r="B164" s="43" t="s">
        <v>4</v>
      </c>
      <c r="C164" s="43" t="s">
        <v>5</v>
      </c>
      <c r="D164" s="44" t="s">
        <v>144</v>
      </c>
      <c r="E164" s="43" t="s">
        <v>6</v>
      </c>
      <c r="F164" s="43" t="s">
        <v>7</v>
      </c>
      <c r="G164" s="45" t="s">
        <v>8</v>
      </c>
      <c r="H164" s="43" t="s">
        <v>9</v>
      </c>
      <c r="I164" s="119" t="s">
        <v>122</v>
      </c>
      <c r="J164" s="45" t="s">
        <v>146</v>
      </c>
      <c r="K164" s="45" t="s">
        <v>10</v>
      </c>
      <c r="L164" s="45" t="s">
        <v>147</v>
      </c>
      <c r="M164" s="184" t="s">
        <v>206</v>
      </c>
      <c r="N164" s="209" t="s">
        <v>207</v>
      </c>
      <c r="R164"/>
      <c r="S164"/>
      <c r="T164"/>
      <c r="U164"/>
      <c r="V164"/>
      <c r="W164"/>
      <c r="X164"/>
      <c r="Y164"/>
      <c r="Z164"/>
      <c r="AA164"/>
    </row>
    <row r="165" spans="1:16" s="200" customFormat="1" ht="15.75">
      <c r="A165" s="40" t="s">
        <v>659</v>
      </c>
      <c r="B165" s="40">
        <v>1</v>
      </c>
      <c r="C165" s="164" t="s">
        <v>460</v>
      </c>
      <c r="D165" s="39" t="s">
        <v>18</v>
      </c>
      <c r="E165" s="57"/>
      <c r="F165" s="40" t="s">
        <v>19</v>
      </c>
      <c r="G165" s="41" t="s">
        <v>20</v>
      </c>
      <c r="H165" s="40"/>
      <c r="I165" s="122">
        <v>1</v>
      </c>
      <c r="J165" s="41" t="s">
        <v>21</v>
      </c>
      <c r="K165" s="166">
        <v>175</v>
      </c>
      <c r="L165" s="166">
        <f>I169*K165</f>
        <v>175</v>
      </c>
      <c r="M165" s="167">
        <f>$M$163*I165</f>
        <v>56</v>
      </c>
      <c r="N165" s="197">
        <f>M165*K165</f>
        <v>9800</v>
      </c>
      <c r="P165" s="186"/>
    </row>
    <row r="166" spans="1:16" s="200" customFormat="1" ht="15.75">
      <c r="A166" s="40" t="s">
        <v>659</v>
      </c>
      <c r="B166" s="40">
        <v>2</v>
      </c>
      <c r="C166" s="165"/>
      <c r="D166" s="39" t="s">
        <v>22</v>
      </c>
      <c r="E166" s="57"/>
      <c r="F166" s="40" t="s">
        <v>19</v>
      </c>
      <c r="G166" s="41" t="s">
        <v>20</v>
      </c>
      <c r="H166" s="40"/>
      <c r="I166" s="122">
        <v>2</v>
      </c>
      <c r="J166" s="41" t="s">
        <v>21</v>
      </c>
      <c r="K166" s="166"/>
      <c r="L166" s="166"/>
      <c r="M166" s="168"/>
      <c r="N166" s="198"/>
      <c r="P166" s="186"/>
    </row>
    <row r="167" spans="1:16" s="200" customFormat="1" ht="15.75">
      <c r="A167" s="40" t="s">
        <v>659</v>
      </c>
      <c r="B167" s="40">
        <v>3</v>
      </c>
      <c r="C167" s="165"/>
      <c r="D167" s="39" t="s">
        <v>23</v>
      </c>
      <c r="E167" s="57"/>
      <c r="F167" s="40" t="s">
        <v>19</v>
      </c>
      <c r="G167" s="41" t="s">
        <v>20</v>
      </c>
      <c r="H167" s="40"/>
      <c r="I167" s="122">
        <v>1</v>
      </c>
      <c r="J167" s="41" t="s">
        <v>21</v>
      </c>
      <c r="K167" s="166"/>
      <c r="L167" s="166"/>
      <c r="M167" s="168"/>
      <c r="N167" s="198"/>
      <c r="P167" s="186"/>
    </row>
    <row r="168" spans="1:16" s="200" customFormat="1" ht="15.75">
      <c r="A168" s="40" t="s">
        <v>659</v>
      </c>
      <c r="B168" s="40">
        <v>4</v>
      </c>
      <c r="C168" s="165"/>
      <c r="D168" s="39" t="s">
        <v>24</v>
      </c>
      <c r="E168" s="57"/>
      <c r="F168" s="40" t="s">
        <v>19</v>
      </c>
      <c r="G168" s="41" t="s">
        <v>20</v>
      </c>
      <c r="H168" s="40"/>
      <c r="I168" s="122">
        <v>3</v>
      </c>
      <c r="J168" s="41" t="s">
        <v>21</v>
      </c>
      <c r="K168" s="166"/>
      <c r="L168" s="166"/>
      <c r="M168" s="168"/>
      <c r="N168" s="198"/>
      <c r="P168" s="186"/>
    </row>
    <row r="169" spans="1:16" s="200" customFormat="1" ht="15.75">
      <c r="A169" s="40" t="s">
        <v>659</v>
      </c>
      <c r="B169" s="40">
        <v>5</v>
      </c>
      <c r="C169" s="42"/>
      <c r="D169" s="39" t="s">
        <v>25</v>
      </c>
      <c r="E169" s="57"/>
      <c r="F169" s="40" t="s">
        <v>19</v>
      </c>
      <c r="G169" s="41" t="s">
        <v>20</v>
      </c>
      <c r="H169" s="40"/>
      <c r="I169" s="122">
        <v>1</v>
      </c>
      <c r="J169" s="41" t="s">
        <v>21</v>
      </c>
      <c r="K169" s="166"/>
      <c r="L169" s="166"/>
      <c r="M169" s="169"/>
      <c r="N169" s="199"/>
      <c r="P169" s="186"/>
    </row>
    <row r="170" spans="1:27" s="10" customFormat="1" ht="32.25">
      <c r="A170" s="40" t="s">
        <v>659</v>
      </c>
      <c r="B170" s="40">
        <v>6</v>
      </c>
      <c r="C170" s="40" t="s">
        <v>26</v>
      </c>
      <c r="D170" s="39" t="s">
        <v>27</v>
      </c>
      <c r="E170" s="40"/>
      <c r="F170" s="40"/>
      <c r="G170" s="41" t="s">
        <v>155</v>
      </c>
      <c r="H170" s="156" t="s">
        <v>28</v>
      </c>
      <c r="I170" s="122">
        <v>22</v>
      </c>
      <c r="J170" s="41" t="s">
        <v>21</v>
      </c>
      <c r="K170" s="166">
        <v>0.0342</v>
      </c>
      <c r="L170" s="166">
        <f aca="true" t="shared" si="22" ref="L170:L178">I170*K170</f>
        <v>0.7524000000000001</v>
      </c>
      <c r="M170" s="20">
        <f>$M$163*I170</f>
        <v>1232</v>
      </c>
      <c r="N170" s="166">
        <f>M170*K170</f>
        <v>42.1344</v>
      </c>
      <c r="P170" s="16"/>
      <c r="R170"/>
      <c r="S170"/>
      <c r="T170"/>
      <c r="U170"/>
      <c r="V170"/>
      <c r="W170"/>
      <c r="X170"/>
      <c r="Y170"/>
      <c r="Z170"/>
      <c r="AA170"/>
    </row>
    <row r="171" spans="1:27" s="10" customFormat="1" ht="32.25">
      <c r="A171" s="40" t="s">
        <v>659</v>
      </c>
      <c r="B171" s="40">
        <v>7</v>
      </c>
      <c r="C171" s="40" t="s">
        <v>29</v>
      </c>
      <c r="D171" s="39" t="s">
        <v>30</v>
      </c>
      <c r="E171" s="40" t="s">
        <v>31</v>
      </c>
      <c r="F171" s="40" t="s">
        <v>32</v>
      </c>
      <c r="G171" s="41" t="s">
        <v>32</v>
      </c>
      <c r="H171" s="40" t="s">
        <v>123</v>
      </c>
      <c r="I171" s="122">
        <v>24</v>
      </c>
      <c r="J171" s="41" t="s">
        <v>21</v>
      </c>
      <c r="K171" s="166">
        <v>4.31</v>
      </c>
      <c r="L171" s="166">
        <f t="shared" si="22"/>
        <v>103.44</v>
      </c>
      <c r="M171" s="20">
        <f aca="true" t="shared" si="23" ref="M171:M193">$M$163*I171</f>
        <v>1344</v>
      </c>
      <c r="N171" s="166">
        <f aca="true" t="shared" si="24" ref="N171:N193">M171*K171</f>
        <v>5792.639999999999</v>
      </c>
      <c r="P171" s="16"/>
      <c r="R171"/>
      <c r="S171"/>
      <c r="T171"/>
      <c r="U171"/>
      <c r="V171"/>
      <c r="W171"/>
      <c r="X171"/>
      <c r="Y171"/>
      <c r="Z171"/>
      <c r="AA171"/>
    </row>
    <row r="172" spans="1:27" s="10" customFormat="1" ht="15.75">
      <c r="A172" s="40" t="s">
        <v>659</v>
      </c>
      <c r="B172" s="40">
        <v>8</v>
      </c>
      <c r="C172" s="40" t="s">
        <v>33</v>
      </c>
      <c r="D172" s="39" t="s">
        <v>34</v>
      </c>
      <c r="E172" s="40"/>
      <c r="F172" s="40" t="s">
        <v>35</v>
      </c>
      <c r="G172" s="41" t="s">
        <v>36</v>
      </c>
      <c r="H172" s="40" t="s">
        <v>37</v>
      </c>
      <c r="I172" s="122">
        <v>24</v>
      </c>
      <c r="J172" s="41" t="s">
        <v>38</v>
      </c>
      <c r="K172" s="166">
        <v>1.07</v>
      </c>
      <c r="L172" s="166">
        <f t="shared" si="22"/>
        <v>25.68</v>
      </c>
      <c r="M172" s="20">
        <f t="shared" si="23"/>
        <v>1344</v>
      </c>
      <c r="N172" s="166">
        <f t="shared" si="24"/>
        <v>1438.0800000000002</v>
      </c>
      <c r="P172" s="16"/>
      <c r="R172"/>
      <c r="S172"/>
      <c r="T172"/>
      <c r="U172"/>
      <c r="V172"/>
      <c r="W172"/>
      <c r="X172"/>
      <c r="Y172"/>
      <c r="Z172"/>
      <c r="AA172"/>
    </row>
    <row r="173" spans="1:27" s="10" customFormat="1" ht="15.75">
      <c r="A173" s="40" t="s">
        <v>659</v>
      </c>
      <c r="B173" s="40">
        <v>9</v>
      </c>
      <c r="C173" s="40" t="s">
        <v>39</v>
      </c>
      <c r="D173" s="39" t="s">
        <v>40</v>
      </c>
      <c r="E173" s="40"/>
      <c r="F173" s="40" t="s">
        <v>41</v>
      </c>
      <c r="G173" s="41" t="s">
        <v>36</v>
      </c>
      <c r="H173" s="40" t="s">
        <v>42</v>
      </c>
      <c r="I173" s="122">
        <v>2</v>
      </c>
      <c r="J173" s="41" t="s">
        <v>21</v>
      </c>
      <c r="K173" s="166">
        <v>0.69</v>
      </c>
      <c r="L173" s="166">
        <f t="shared" si="22"/>
        <v>1.38</v>
      </c>
      <c r="M173" s="20">
        <f t="shared" si="23"/>
        <v>112</v>
      </c>
      <c r="N173" s="166">
        <f t="shared" si="24"/>
        <v>77.28</v>
      </c>
      <c r="P173" s="16"/>
      <c r="R173"/>
      <c r="S173"/>
      <c r="T173"/>
      <c r="U173"/>
      <c r="V173"/>
      <c r="W173"/>
      <c r="X173"/>
      <c r="Y173"/>
      <c r="Z173"/>
      <c r="AA173"/>
    </row>
    <row r="174" spans="1:27" s="10" customFormat="1" ht="15.75">
      <c r="A174" s="40" t="s">
        <v>659</v>
      </c>
      <c r="B174" s="40">
        <v>10</v>
      </c>
      <c r="C174" s="40" t="s">
        <v>43</v>
      </c>
      <c r="D174" s="39" t="s">
        <v>44</v>
      </c>
      <c r="E174" s="40"/>
      <c r="F174" s="40" t="s">
        <v>45</v>
      </c>
      <c r="G174" s="41" t="s">
        <v>36</v>
      </c>
      <c r="H174" s="39" t="s">
        <v>46</v>
      </c>
      <c r="I174" s="122">
        <v>2</v>
      </c>
      <c r="J174" s="41" t="s">
        <v>21</v>
      </c>
      <c r="K174" s="166">
        <v>1.507</v>
      </c>
      <c r="L174" s="166">
        <f t="shared" si="22"/>
        <v>3.014</v>
      </c>
      <c r="M174" s="20">
        <f t="shared" si="23"/>
        <v>112</v>
      </c>
      <c r="N174" s="166">
        <f t="shared" si="24"/>
        <v>168.784</v>
      </c>
      <c r="P174" s="16"/>
      <c r="R174"/>
      <c r="S174"/>
      <c r="T174"/>
      <c r="U174"/>
      <c r="V174"/>
      <c r="W174"/>
      <c r="X174"/>
      <c r="Y174"/>
      <c r="Z174"/>
      <c r="AA174"/>
    </row>
    <row r="175" spans="1:27" s="10" customFormat="1" ht="15.75">
      <c r="A175" s="40" t="s">
        <v>659</v>
      </c>
      <c r="B175" s="40">
        <v>11</v>
      </c>
      <c r="C175" s="40" t="s">
        <v>47</v>
      </c>
      <c r="D175" s="39" t="s">
        <v>48</v>
      </c>
      <c r="E175" s="40"/>
      <c r="F175" s="40" t="s">
        <v>49</v>
      </c>
      <c r="G175" s="41" t="s">
        <v>50</v>
      </c>
      <c r="H175" s="40" t="s">
        <v>51</v>
      </c>
      <c r="I175" s="122">
        <v>2</v>
      </c>
      <c r="J175" s="41" t="s">
        <v>21</v>
      </c>
      <c r="K175" s="166">
        <v>4.5</v>
      </c>
      <c r="L175" s="166">
        <f t="shared" si="22"/>
        <v>9</v>
      </c>
      <c r="M175" s="20">
        <f t="shared" si="23"/>
        <v>112</v>
      </c>
      <c r="N175" s="166">
        <f t="shared" si="24"/>
        <v>504</v>
      </c>
      <c r="P175" s="16"/>
      <c r="R175"/>
      <c r="S175"/>
      <c r="T175"/>
      <c r="U175"/>
      <c r="V175"/>
      <c r="W175"/>
      <c r="X175"/>
      <c r="Y175"/>
      <c r="Z175"/>
      <c r="AA175"/>
    </row>
    <row r="176" spans="1:27" s="10" customFormat="1" ht="32.25">
      <c r="A176" s="40" t="s">
        <v>659</v>
      </c>
      <c r="B176" s="40">
        <v>12</v>
      </c>
      <c r="C176" s="40" t="s">
        <v>52</v>
      </c>
      <c r="D176" s="39" t="s">
        <v>53</v>
      </c>
      <c r="E176" s="40"/>
      <c r="F176" s="40" t="s">
        <v>54</v>
      </c>
      <c r="G176" s="41" t="s">
        <v>155</v>
      </c>
      <c r="H176" s="40" t="s">
        <v>55</v>
      </c>
      <c r="I176" s="122">
        <v>1</v>
      </c>
      <c r="J176" s="41" t="s">
        <v>21</v>
      </c>
      <c r="K176" s="166">
        <v>1.18</v>
      </c>
      <c r="L176" s="166">
        <f t="shared" si="22"/>
        <v>1.18</v>
      </c>
      <c r="M176" s="20">
        <f t="shared" si="23"/>
        <v>56</v>
      </c>
      <c r="N176" s="166">
        <f t="shared" si="24"/>
        <v>66.08</v>
      </c>
      <c r="P176" s="16"/>
      <c r="R176"/>
      <c r="S176"/>
      <c r="T176"/>
      <c r="U176"/>
      <c r="V176"/>
      <c r="W176"/>
      <c r="X176"/>
      <c r="Y176"/>
      <c r="Z176"/>
      <c r="AA176"/>
    </row>
    <row r="177" spans="1:27" s="10" customFormat="1" ht="32.25">
      <c r="A177" s="40" t="s">
        <v>659</v>
      </c>
      <c r="B177" s="40">
        <v>13</v>
      </c>
      <c r="C177" s="40" t="s">
        <v>26</v>
      </c>
      <c r="D177" s="39" t="s">
        <v>56</v>
      </c>
      <c r="E177" s="40"/>
      <c r="F177" s="40"/>
      <c r="G177" s="41" t="s">
        <v>155</v>
      </c>
      <c r="H177" s="40" t="s">
        <v>57</v>
      </c>
      <c r="I177" s="122">
        <v>4</v>
      </c>
      <c r="J177" s="41" t="s">
        <v>21</v>
      </c>
      <c r="K177" s="166">
        <v>0.0252</v>
      </c>
      <c r="L177" s="166">
        <f t="shared" si="22"/>
        <v>0.1008</v>
      </c>
      <c r="M177" s="20">
        <f t="shared" si="23"/>
        <v>224</v>
      </c>
      <c r="N177" s="166">
        <f t="shared" si="24"/>
        <v>5.6448</v>
      </c>
      <c r="P177" s="16"/>
      <c r="R177"/>
      <c r="S177"/>
      <c r="T177"/>
      <c r="U177"/>
      <c r="V177"/>
      <c r="W177"/>
      <c r="X177"/>
      <c r="Y177"/>
      <c r="Z177"/>
      <c r="AA177"/>
    </row>
    <row r="178" spans="1:27" s="10" customFormat="1" ht="15.75">
      <c r="A178" s="40" t="s">
        <v>659</v>
      </c>
      <c r="B178" s="40">
        <v>14</v>
      </c>
      <c r="C178" s="40" t="s">
        <v>58</v>
      </c>
      <c r="D178" s="39" t="s">
        <v>59</v>
      </c>
      <c r="E178" s="40" t="s">
        <v>60</v>
      </c>
      <c r="F178" s="40"/>
      <c r="G178" s="41" t="s">
        <v>155</v>
      </c>
      <c r="H178" s="40" t="s">
        <v>61</v>
      </c>
      <c r="I178" s="122">
        <v>0.5</v>
      </c>
      <c r="J178" s="41" t="s">
        <v>86</v>
      </c>
      <c r="K178" s="166">
        <v>0.43</v>
      </c>
      <c r="L178" s="166">
        <f t="shared" si="22"/>
        <v>0.215</v>
      </c>
      <c r="M178" s="20">
        <f t="shared" si="23"/>
        <v>28</v>
      </c>
      <c r="N178" s="166">
        <f>M178*K178</f>
        <v>12.04</v>
      </c>
      <c r="P178" s="16"/>
      <c r="R178"/>
      <c r="S178"/>
      <c r="T178"/>
      <c r="U178"/>
      <c r="V178"/>
      <c r="W178"/>
      <c r="X178"/>
      <c r="Y178"/>
      <c r="Z178"/>
      <c r="AA178"/>
    </row>
    <row r="179" spans="1:27" s="10" customFormat="1" ht="15.75">
      <c r="A179" s="40" t="s">
        <v>659</v>
      </c>
      <c r="B179" s="40">
        <v>15</v>
      </c>
      <c r="C179" s="40" t="s">
        <v>62</v>
      </c>
      <c r="D179" s="39" t="s">
        <v>63</v>
      </c>
      <c r="E179" s="40"/>
      <c r="F179" s="40" t="s">
        <v>35</v>
      </c>
      <c r="G179" s="41" t="s">
        <v>36</v>
      </c>
      <c r="H179" s="40" t="s">
        <v>64</v>
      </c>
      <c r="I179" s="122">
        <v>3</v>
      </c>
      <c r="J179" s="41" t="s">
        <v>21</v>
      </c>
      <c r="K179" s="166">
        <v>0.159</v>
      </c>
      <c r="L179" s="166">
        <f>I179*K179</f>
        <v>0.477</v>
      </c>
      <c r="M179" s="20">
        <f t="shared" si="23"/>
        <v>168</v>
      </c>
      <c r="N179" s="166">
        <f>M179*K179</f>
        <v>26.712</v>
      </c>
      <c r="P179" s="16"/>
      <c r="R179"/>
      <c r="S179"/>
      <c r="T179"/>
      <c r="U179"/>
      <c r="V179"/>
      <c r="W179"/>
      <c r="X179"/>
      <c r="Y179"/>
      <c r="Z179"/>
      <c r="AA179"/>
    </row>
    <row r="180" spans="1:27" s="10" customFormat="1" ht="15.75">
      <c r="A180" s="40" t="s">
        <v>659</v>
      </c>
      <c r="B180" s="40">
        <v>16</v>
      </c>
      <c r="C180" s="40" t="s">
        <v>67</v>
      </c>
      <c r="D180" s="39" t="s">
        <v>68</v>
      </c>
      <c r="E180" s="40"/>
      <c r="F180" s="40" t="s">
        <v>35</v>
      </c>
      <c r="G180" s="41" t="s">
        <v>36</v>
      </c>
      <c r="H180" s="40" t="s">
        <v>69</v>
      </c>
      <c r="I180" s="122">
        <v>3</v>
      </c>
      <c r="J180" s="41" t="s">
        <v>21</v>
      </c>
      <c r="K180" s="166">
        <v>0.288</v>
      </c>
      <c r="L180" s="166">
        <f>I180*K180</f>
        <v>0.8639999999999999</v>
      </c>
      <c r="M180" s="20">
        <f t="shared" si="23"/>
        <v>168</v>
      </c>
      <c r="N180" s="166">
        <f t="shared" si="24"/>
        <v>48.38399999999999</v>
      </c>
      <c r="P180" s="16"/>
      <c r="R180"/>
      <c r="S180"/>
      <c r="T180"/>
      <c r="U180"/>
      <c r="V180"/>
      <c r="W180"/>
      <c r="X180"/>
      <c r="Y180"/>
      <c r="Z180"/>
      <c r="AA180"/>
    </row>
    <row r="181" spans="1:27" s="10" customFormat="1" ht="15.75">
      <c r="A181" s="40" t="s">
        <v>659</v>
      </c>
      <c r="B181" s="40">
        <v>17</v>
      </c>
      <c r="C181" s="40" t="s">
        <v>70</v>
      </c>
      <c r="D181" s="39" t="s">
        <v>71</v>
      </c>
      <c r="E181" s="40"/>
      <c r="F181" s="40" t="s">
        <v>72</v>
      </c>
      <c r="G181" s="41" t="s">
        <v>73</v>
      </c>
      <c r="H181" s="40" t="s">
        <v>74</v>
      </c>
      <c r="I181" s="122">
        <v>2</v>
      </c>
      <c r="J181" s="41" t="s">
        <v>21</v>
      </c>
      <c r="K181" s="166">
        <v>0.705</v>
      </c>
      <c r="L181" s="166">
        <f>I181*K181</f>
        <v>1.41</v>
      </c>
      <c r="M181" s="20">
        <f t="shared" si="23"/>
        <v>112</v>
      </c>
      <c r="N181" s="166">
        <f t="shared" si="24"/>
        <v>78.96</v>
      </c>
      <c r="P181" s="16"/>
      <c r="R181"/>
      <c r="S181"/>
      <c r="T181"/>
      <c r="U181"/>
      <c r="V181"/>
      <c r="W181"/>
      <c r="X181"/>
      <c r="Y181"/>
      <c r="Z181"/>
      <c r="AA181"/>
    </row>
    <row r="182" spans="1:27" s="10" customFormat="1" ht="48">
      <c r="A182" s="40" t="s">
        <v>659</v>
      </c>
      <c r="B182" s="40">
        <v>18</v>
      </c>
      <c r="C182" s="40" t="s">
        <v>75</v>
      </c>
      <c r="D182" s="39" t="s">
        <v>76</v>
      </c>
      <c r="E182" s="40"/>
      <c r="F182" s="40"/>
      <c r="G182" s="41" t="s">
        <v>155</v>
      </c>
      <c r="H182" s="40" t="s">
        <v>77</v>
      </c>
      <c r="I182" s="122">
        <v>1</v>
      </c>
      <c r="J182" s="41" t="s">
        <v>21</v>
      </c>
      <c r="K182" s="166">
        <v>1.14</v>
      </c>
      <c r="L182" s="166">
        <f>I182*K182</f>
        <v>1.14</v>
      </c>
      <c r="M182" s="20">
        <f t="shared" si="23"/>
        <v>56</v>
      </c>
      <c r="N182" s="166">
        <f t="shared" si="24"/>
        <v>63.839999999999996</v>
      </c>
      <c r="P182" s="16"/>
      <c r="R182"/>
      <c r="S182"/>
      <c r="T182"/>
      <c r="U182"/>
      <c r="V182"/>
      <c r="W182"/>
      <c r="X182"/>
      <c r="Y182"/>
      <c r="Z182"/>
      <c r="AA182"/>
    </row>
    <row r="183" spans="1:27" s="10" customFormat="1" ht="32.25">
      <c r="A183" s="40" t="s">
        <v>659</v>
      </c>
      <c r="B183" s="40">
        <v>19</v>
      </c>
      <c r="C183" s="40" t="s">
        <v>78</v>
      </c>
      <c r="D183" s="39" t="s">
        <v>79</v>
      </c>
      <c r="E183" s="58" t="s">
        <v>84</v>
      </c>
      <c r="F183" s="40"/>
      <c r="G183" s="41" t="s">
        <v>80</v>
      </c>
      <c r="H183" s="156" t="s">
        <v>81</v>
      </c>
      <c r="I183" s="122">
        <v>1</v>
      </c>
      <c r="J183" s="41" t="s">
        <v>21</v>
      </c>
      <c r="K183" s="166" t="s">
        <v>92</v>
      </c>
      <c r="L183" s="166"/>
      <c r="M183" s="20">
        <f t="shared" si="23"/>
        <v>56</v>
      </c>
      <c r="N183" s="166">
        <v>0</v>
      </c>
      <c r="P183" s="16"/>
      <c r="R183"/>
      <c r="S183"/>
      <c r="T183"/>
      <c r="U183"/>
      <c r="V183"/>
      <c r="W183"/>
      <c r="X183"/>
      <c r="Y183"/>
      <c r="Z183"/>
      <c r="AA183"/>
    </row>
    <row r="184" spans="1:27" s="10" customFormat="1" ht="15.75">
      <c r="A184" s="40" t="s">
        <v>659</v>
      </c>
      <c r="B184" s="146" t="s">
        <v>82</v>
      </c>
      <c r="C184" s="41" t="s">
        <v>83</v>
      </c>
      <c r="D184" s="39" t="s">
        <v>152</v>
      </c>
      <c r="E184" s="13"/>
      <c r="F184" s="41"/>
      <c r="G184" s="41" t="s">
        <v>155</v>
      </c>
      <c r="H184" s="41" t="s">
        <v>85</v>
      </c>
      <c r="I184" s="122">
        <v>3</v>
      </c>
      <c r="J184" s="41" t="s">
        <v>86</v>
      </c>
      <c r="K184" s="166">
        <v>0.68</v>
      </c>
      <c r="L184" s="166">
        <f>I184*K184</f>
        <v>2.04</v>
      </c>
      <c r="M184" s="20">
        <f t="shared" si="23"/>
        <v>168</v>
      </c>
      <c r="N184" s="166">
        <f t="shared" si="24"/>
        <v>114.24000000000001</v>
      </c>
      <c r="P184" s="16"/>
      <c r="R184"/>
      <c r="S184"/>
      <c r="T184"/>
      <c r="U184"/>
      <c r="V184"/>
      <c r="W184"/>
      <c r="X184"/>
      <c r="Y184"/>
      <c r="Z184"/>
      <c r="AA184"/>
    </row>
    <row r="185" spans="1:27" s="10" customFormat="1" ht="15.75">
      <c r="A185" s="40" t="s">
        <v>659</v>
      </c>
      <c r="B185" s="18" t="s">
        <v>87</v>
      </c>
      <c r="C185" s="18" t="s">
        <v>195</v>
      </c>
      <c r="D185" s="48" t="s">
        <v>196</v>
      </c>
      <c r="E185" s="18"/>
      <c r="F185" s="18" t="s">
        <v>32</v>
      </c>
      <c r="G185" s="20" t="s">
        <v>32</v>
      </c>
      <c r="H185" s="18" t="s">
        <v>138</v>
      </c>
      <c r="I185" s="118">
        <v>1</v>
      </c>
      <c r="J185" s="20" t="s">
        <v>21</v>
      </c>
      <c r="K185" s="166">
        <v>0.95</v>
      </c>
      <c r="L185" s="166">
        <f>I185*K185</f>
        <v>0.95</v>
      </c>
      <c r="M185" s="20">
        <f t="shared" si="23"/>
        <v>56</v>
      </c>
      <c r="N185" s="166">
        <f t="shared" si="24"/>
        <v>53.199999999999996</v>
      </c>
      <c r="P185" s="16"/>
      <c r="R185"/>
      <c r="S185"/>
      <c r="T185"/>
      <c r="U185"/>
      <c r="V185"/>
      <c r="W185"/>
      <c r="X185"/>
      <c r="Y185"/>
      <c r="Z185"/>
      <c r="AA185"/>
    </row>
    <row r="186" spans="1:27" s="10" customFormat="1" ht="15.75">
      <c r="A186" s="40" t="s">
        <v>659</v>
      </c>
      <c r="B186" s="18" t="s">
        <v>88</v>
      </c>
      <c r="C186" s="18" t="s">
        <v>197</v>
      </c>
      <c r="D186" s="48" t="s">
        <v>198</v>
      </c>
      <c r="E186" s="18"/>
      <c r="F186" s="18" t="s">
        <v>32</v>
      </c>
      <c r="G186" s="20" t="s">
        <v>32</v>
      </c>
      <c r="H186" s="18" t="s">
        <v>131</v>
      </c>
      <c r="I186" s="118">
        <v>3</v>
      </c>
      <c r="J186" s="20" t="s">
        <v>21</v>
      </c>
      <c r="K186" s="166">
        <v>0.97</v>
      </c>
      <c r="L186" s="166">
        <f>I186*K186</f>
        <v>2.91</v>
      </c>
      <c r="M186" s="20">
        <f t="shared" si="23"/>
        <v>168</v>
      </c>
      <c r="N186" s="166">
        <f t="shared" si="24"/>
        <v>162.96</v>
      </c>
      <c r="P186" s="16"/>
      <c r="R186"/>
      <c r="S186"/>
      <c r="T186"/>
      <c r="U186"/>
      <c r="V186"/>
      <c r="W186"/>
      <c r="X186"/>
      <c r="Y186"/>
      <c r="Z186"/>
      <c r="AA186"/>
    </row>
    <row r="187" spans="1:27" s="10" customFormat="1" ht="15.75">
      <c r="A187" s="40" t="s">
        <v>659</v>
      </c>
      <c r="B187" s="146" t="s">
        <v>204</v>
      </c>
      <c r="C187" s="146" t="s">
        <v>89</v>
      </c>
      <c r="D187" s="146" t="s">
        <v>626</v>
      </c>
      <c r="E187" s="146"/>
      <c r="F187" s="146" t="s">
        <v>627</v>
      </c>
      <c r="G187" s="146" t="s">
        <v>627</v>
      </c>
      <c r="H187" s="146" t="s">
        <v>628</v>
      </c>
      <c r="I187" s="181">
        <v>1</v>
      </c>
      <c r="J187" s="146" t="s">
        <v>21</v>
      </c>
      <c r="K187" s="166">
        <v>1.95</v>
      </c>
      <c r="L187" s="166">
        <f>I187*K187</f>
        <v>1.95</v>
      </c>
      <c r="M187" s="20">
        <f t="shared" si="23"/>
        <v>56</v>
      </c>
      <c r="N187" s="166">
        <f t="shared" si="24"/>
        <v>109.2</v>
      </c>
      <c r="P187" s="16"/>
      <c r="R187"/>
      <c r="S187"/>
      <c r="T187"/>
      <c r="U187"/>
      <c r="V187"/>
      <c r="W187"/>
      <c r="X187"/>
      <c r="Y187"/>
      <c r="Z187"/>
      <c r="AA187"/>
    </row>
    <row r="188" spans="1:27" s="10" customFormat="1" ht="15.75">
      <c r="A188" s="40" t="s">
        <v>659</v>
      </c>
      <c r="B188" s="146" t="s">
        <v>205</v>
      </c>
      <c r="C188" s="146" t="s">
        <v>629</v>
      </c>
      <c r="D188" s="146" t="s">
        <v>630</v>
      </c>
      <c r="E188" s="146"/>
      <c r="F188" s="146" t="s">
        <v>627</v>
      </c>
      <c r="G188" s="146" t="s">
        <v>627</v>
      </c>
      <c r="H188" s="146" t="s">
        <v>402</v>
      </c>
      <c r="I188" s="181">
        <v>2</v>
      </c>
      <c r="J188" s="146" t="s">
        <v>21</v>
      </c>
      <c r="K188" s="166">
        <v>0.2</v>
      </c>
      <c r="L188" s="166">
        <f>I188*K188</f>
        <v>0.4</v>
      </c>
      <c r="M188" s="20">
        <f t="shared" si="23"/>
        <v>112</v>
      </c>
      <c r="N188" s="166">
        <f t="shared" si="24"/>
        <v>22.400000000000002</v>
      </c>
      <c r="P188" s="16"/>
      <c r="R188"/>
      <c r="S188"/>
      <c r="T188"/>
      <c r="U188"/>
      <c r="V188"/>
      <c r="W188"/>
      <c r="X188"/>
      <c r="Y188"/>
      <c r="Z188"/>
      <c r="AA188"/>
    </row>
    <row r="189" spans="1:27" s="10" customFormat="1" ht="15.75">
      <c r="A189" s="40" t="s">
        <v>659</v>
      </c>
      <c r="B189" s="40">
        <v>20</v>
      </c>
      <c r="C189" s="18" t="s">
        <v>93</v>
      </c>
      <c r="D189" s="18"/>
      <c r="E189" s="40" t="s">
        <v>431</v>
      </c>
      <c r="F189" s="18"/>
      <c r="G189" s="20"/>
      <c r="H189" s="20"/>
      <c r="I189" s="118">
        <v>1</v>
      </c>
      <c r="J189" s="51" t="s">
        <v>21</v>
      </c>
      <c r="K189" s="166">
        <v>1</v>
      </c>
      <c r="L189" s="166">
        <v>1</v>
      </c>
      <c r="M189" s="20">
        <f t="shared" si="23"/>
        <v>56</v>
      </c>
      <c r="N189" s="166">
        <f t="shared" si="24"/>
        <v>56</v>
      </c>
      <c r="P189" s="16"/>
      <c r="R189"/>
      <c r="S189"/>
      <c r="T189"/>
      <c r="U189"/>
      <c r="V189"/>
      <c r="W189"/>
      <c r="X189"/>
      <c r="Y189"/>
      <c r="Z189"/>
      <c r="AA189"/>
    </row>
    <row r="190" spans="1:27" s="10" customFormat="1" ht="15.75">
      <c r="A190" s="40" t="s">
        <v>659</v>
      </c>
      <c r="B190" s="40">
        <v>21</v>
      </c>
      <c r="C190" s="18" t="s">
        <v>0</v>
      </c>
      <c r="D190" s="18"/>
      <c r="E190" s="40" t="s">
        <v>431</v>
      </c>
      <c r="F190" s="18"/>
      <c r="G190" s="20"/>
      <c r="H190" s="20"/>
      <c r="I190" s="118">
        <v>1</v>
      </c>
      <c r="J190" s="51" t="s">
        <v>21</v>
      </c>
      <c r="K190" s="166">
        <v>1</v>
      </c>
      <c r="L190" s="166">
        <v>1</v>
      </c>
      <c r="M190" s="20">
        <f t="shared" si="23"/>
        <v>56</v>
      </c>
      <c r="N190" s="166">
        <f t="shared" si="24"/>
        <v>56</v>
      </c>
      <c r="P190" s="16"/>
      <c r="R190"/>
      <c r="S190"/>
      <c r="T190"/>
      <c r="U190"/>
      <c r="V190"/>
      <c r="W190"/>
      <c r="X190"/>
      <c r="Y190"/>
      <c r="Z190"/>
      <c r="AA190"/>
    </row>
    <row r="191" spans="1:27" s="10" customFormat="1" ht="15.75">
      <c r="A191" s="40" t="s">
        <v>659</v>
      </c>
      <c r="B191" s="40">
        <v>22</v>
      </c>
      <c r="C191" s="40" t="s">
        <v>65</v>
      </c>
      <c r="D191" s="39" t="s">
        <v>66</v>
      </c>
      <c r="E191" s="40" t="s">
        <v>431</v>
      </c>
      <c r="F191" s="40"/>
      <c r="G191" s="41"/>
      <c r="H191" s="40"/>
      <c r="I191" s="122">
        <v>1</v>
      </c>
      <c r="J191" s="41" t="s">
        <v>21</v>
      </c>
      <c r="K191" s="166">
        <v>0.5</v>
      </c>
      <c r="L191" s="166">
        <f>K191</f>
        <v>0.5</v>
      </c>
      <c r="M191" s="20">
        <f>$M$163*I191</f>
        <v>56</v>
      </c>
      <c r="N191" s="166">
        <f>M191*K191</f>
        <v>28</v>
      </c>
      <c r="P191" s="16"/>
      <c r="R191"/>
      <c r="S191"/>
      <c r="T191"/>
      <c r="U191"/>
      <c r="V191"/>
      <c r="W191"/>
      <c r="X191"/>
      <c r="Y191"/>
      <c r="Z191"/>
      <c r="AA191"/>
    </row>
    <row r="192" spans="1:27" s="10" customFormat="1" ht="15.75">
      <c r="A192" s="40" t="s">
        <v>659</v>
      </c>
      <c r="B192" s="50"/>
      <c r="C192" s="18" t="s">
        <v>1</v>
      </c>
      <c r="D192" s="18"/>
      <c r="E192" s="18"/>
      <c r="F192" s="18"/>
      <c r="G192" s="20"/>
      <c r="H192" s="20"/>
      <c r="I192" s="118"/>
      <c r="J192" s="51"/>
      <c r="K192" s="166"/>
      <c r="L192" s="166">
        <f>SUM(L165:L190)</f>
        <v>333.90319999999997</v>
      </c>
      <c r="M192" s="20"/>
      <c r="N192" s="166">
        <f>SUM(N170:N190)+N165</f>
        <v>18698.5792</v>
      </c>
      <c r="P192" s="16"/>
      <c r="R192"/>
      <c r="S192"/>
      <c r="T192"/>
      <c r="U192"/>
      <c r="V192"/>
      <c r="W192"/>
      <c r="X192"/>
      <c r="Y192"/>
      <c r="Z192"/>
      <c r="AA192"/>
    </row>
    <row r="193" spans="1:16" s="10" customFormat="1" ht="15.75">
      <c r="A193" s="40" t="s">
        <v>659</v>
      </c>
      <c r="B193" s="50"/>
      <c r="C193" s="18" t="s">
        <v>2</v>
      </c>
      <c r="D193" s="18"/>
      <c r="E193" s="18"/>
      <c r="F193" s="18" t="s">
        <v>596</v>
      </c>
      <c r="G193" s="20"/>
      <c r="H193" s="20"/>
      <c r="I193" s="118">
        <v>1</v>
      </c>
      <c r="J193" s="51" t="s">
        <v>21</v>
      </c>
      <c r="K193" s="166">
        <v>90</v>
      </c>
      <c r="L193" s="166">
        <f>I193*K193</f>
        <v>90</v>
      </c>
      <c r="M193" s="20">
        <f t="shared" si="23"/>
        <v>56</v>
      </c>
      <c r="N193" s="166">
        <f t="shared" si="24"/>
        <v>5040</v>
      </c>
      <c r="P193" s="16"/>
    </row>
    <row r="194" spans="1:27" s="10" customFormat="1" ht="15.75">
      <c r="A194" s="40" t="s">
        <v>659</v>
      </c>
      <c r="B194" s="50"/>
      <c r="C194" s="18" t="s">
        <v>3</v>
      </c>
      <c r="D194" s="18"/>
      <c r="E194" s="18"/>
      <c r="F194" s="18"/>
      <c r="G194" s="20"/>
      <c r="H194" s="20"/>
      <c r="I194" s="118"/>
      <c r="J194" s="51"/>
      <c r="K194" s="166"/>
      <c r="L194" s="52">
        <f>L192+L193</f>
        <v>423.90319999999997</v>
      </c>
      <c r="M194" s="20">
        <f>M163</f>
        <v>56</v>
      </c>
      <c r="N194" s="166">
        <f>L194*M194</f>
        <v>23738.5792</v>
      </c>
      <c r="P194" s="16"/>
      <c r="R194"/>
      <c r="S194"/>
      <c r="T194"/>
      <c r="U194"/>
      <c r="V194"/>
      <c r="W194"/>
      <c r="X194"/>
      <c r="Y194"/>
      <c r="Z194"/>
      <c r="AA194"/>
    </row>
    <row r="195" spans="1:27" s="10" customFormat="1" ht="15.75">
      <c r="A195" s="3"/>
      <c r="C195" s="13"/>
      <c r="D195" s="13"/>
      <c r="E195" s="13"/>
      <c r="F195" s="13"/>
      <c r="G195" s="14"/>
      <c r="H195" s="14"/>
      <c r="I195" s="116"/>
      <c r="J195" s="15"/>
      <c r="K195" s="15"/>
      <c r="N195" s="15"/>
      <c r="R195"/>
      <c r="S195"/>
      <c r="T195"/>
      <c r="U195"/>
      <c r="V195"/>
      <c r="W195"/>
      <c r="X195"/>
      <c r="Y195"/>
      <c r="Z195"/>
      <c r="AA195"/>
    </row>
    <row r="196" spans="1:27" s="10" customFormat="1" ht="16.5" thickBot="1">
      <c r="A196" s="3"/>
      <c r="C196" s="13"/>
      <c r="D196" s="13"/>
      <c r="E196" s="13"/>
      <c r="F196" s="13"/>
      <c r="G196" s="14"/>
      <c r="H196" s="14"/>
      <c r="I196" s="116"/>
      <c r="J196" s="15"/>
      <c r="K196" s="15"/>
      <c r="M196" s="25"/>
      <c r="N196" s="55"/>
      <c r="R196"/>
      <c r="S196"/>
      <c r="T196"/>
      <c r="U196"/>
      <c r="V196"/>
      <c r="W196"/>
      <c r="X196"/>
      <c r="Y196"/>
      <c r="Z196"/>
      <c r="AA196"/>
    </row>
    <row r="197" spans="1:27" s="10" customFormat="1" ht="16.5" thickBot="1">
      <c r="A197" s="40"/>
      <c r="B197" s="103"/>
      <c r="C197" s="172" t="s">
        <v>495</v>
      </c>
      <c r="D197" s="173"/>
      <c r="E197" s="173"/>
      <c r="F197" s="173"/>
      <c r="G197" s="173"/>
      <c r="H197" s="173"/>
      <c r="I197" s="173"/>
      <c r="J197" s="174"/>
      <c r="K197" s="145"/>
      <c r="L197" s="40" t="s">
        <v>122</v>
      </c>
      <c r="M197" s="20">
        <v>14</v>
      </c>
      <c r="N197" s="15"/>
      <c r="P197" s="16"/>
      <c r="R197"/>
      <c r="S197"/>
      <c r="T197"/>
      <c r="U197"/>
      <c r="V197"/>
      <c r="W197"/>
      <c r="X197"/>
      <c r="Y197"/>
      <c r="Z197"/>
      <c r="AA197"/>
    </row>
    <row r="198" spans="1:27" s="10" customFormat="1" ht="16.5" thickBot="1">
      <c r="A198" s="208" t="s">
        <v>670</v>
      </c>
      <c r="B198" s="43" t="s">
        <v>4</v>
      </c>
      <c r="C198" s="43" t="s">
        <v>5</v>
      </c>
      <c r="D198" s="44" t="s">
        <v>144</v>
      </c>
      <c r="E198" s="43" t="s">
        <v>6</v>
      </c>
      <c r="F198" s="43" t="s">
        <v>7</v>
      </c>
      <c r="G198" s="45" t="s">
        <v>8</v>
      </c>
      <c r="H198" s="43" t="s">
        <v>9</v>
      </c>
      <c r="I198" s="119" t="s">
        <v>122</v>
      </c>
      <c r="J198" s="45" t="s">
        <v>146</v>
      </c>
      <c r="K198" s="45" t="s">
        <v>10</v>
      </c>
      <c r="L198" s="45" t="s">
        <v>147</v>
      </c>
      <c r="M198" s="45" t="s">
        <v>206</v>
      </c>
      <c r="N198" s="209" t="s">
        <v>207</v>
      </c>
      <c r="R198"/>
      <c r="S198"/>
      <c r="T198"/>
      <c r="U198"/>
      <c r="V198"/>
      <c r="W198"/>
      <c r="X198"/>
      <c r="Y198"/>
      <c r="Z198"/>
      <c r="AA198"/>
    </row>
    <row r="199" spans="1:16" s="200" customFormat="1" ht="15.75">
      <c r="A199" s="40" t="s">
        <v>660</v>
      </c>
      <c r="B199" s="40">
        <v>1</v>
      </c>
      <c r="C199" s="164" t="s">
        <v>460</v>
      </c>
      <c r="D199" s="39" t="s">
        <v>18</v>
      </c>
      <c r="E199" s="57"/>
      <c r="F199" s="40" t="s">
        <v>19</v>
      </c>
      <c r="G199" s="41" t="s">
        <v>20</v>
      </c>
      <c r="H199" s="40"/>
      <c r="I199" s="122">
        <v>1</v>
      </c>
      <c r="J199" s="41" t="s">
        <v>21</v>
      </c>
      <c r="K199" s="166">
        <v>175</v>
      </c>
      <c r="L199" s="166">
        <f>I203*K199</f>
        <v>175</v>
      </c>
      <c r="M199" s="167">
        <f>$M$197*I199</f>
        <v>14</v>
      </c>
      <c r="N199" s="197">
        <f>M199*K199</f>
        <v>2450</v>
      </c>
      <c r="P199" s="186"/>
    </row>
    <row r="200" spans="1:16" s="200" customFormat="1" ht="15.75">
      <c r="A200" s="40" t="s">
        <v>660</v>
      </c>
      <c r="B200" s="40">
        <v>2</v>
      </c>
      <c r="C200" s="165"/>
      <c r="D200" s="39" t="s">
        <v>22</v>
      </c>
      <c r="E200" s="57"/>
      <c r="F200" s="40" t="s">
        <v>19</v>
      </c>
      <c r="G200" s="41" t="s">
        <v>20</v>
      </c>
      <c r="H200" s="40"/>
      <c r="I200" s="122">
        <v>2</v>
      </c>
      <c r="J200" s="41" t="s">
        <v>21</v>
      </c>
      <c r="K200" s="166"/>
      <c r="L200" s="166"/>
      <c r="M200" s="168"/>
      <c r="N200" s="198"/>
      <c r="P200" s="186"/>
    </row>
    <row r="201" spans="1:16" s="200" customFormat="1" ht="15.75">
      <c r="A201" s="40" t="s">
        <v>660</v>
      </c>
      <c r="B201" s="40">
        <v>3</v>
      </c>
      <c r="C201" s="165"/>
      <c r="D201" s="39" t="s">
        <v>23</v>
      </c>
      <c r="E201" s="57"/>
      <c r="F201" s="40" t="s">
        <v>19</v>
      </c>
      <c r="G201" s="41" t="s">
        <v>20</v>
      </c>
      <c r="H201" s="40"/>
      <c r="I201" s="122">
        <v>1</v>
      </c>
      <c r="J201" s="41" t="s">
        <v>21</v>
      </c>
      <c r="K201" s="166"/>
      <c r="L201" s="166"/>
      <c r="M201" s="168"/>
      <c r="N201" s="198"/>
      <c r="P201" s="186"/>
    </row>
    <row r="202" spans="1:16" s="200" customFormat="1" ht="15.75">
      <c r="A202" s="40" t="s">
        <v>660</v>
      </c>
      <c r="B202" s="40">
        <v>4</v>
      </c>
      <c r="C202" s="165"/>
      <c r="D202" s="39" t="s">
        <v>24</v>
      </c>
      <c r="E202" s="57"/>
      <c r="F202" s="40" t="s">
        <v>19</v>
      </c>
      <c r="G202" s="41" t="s">
        <v>20</v>
      </c>
      <c r="H202" s="40"/>
      <c r="I202" s="122">
        <v>3</v>
      </c>
      <c r="J202" s="41" t="s">
        <v>21</v>
      </c>
      <c r="K202" s="166"/>
      <c r="L202" s="166"/>
      <c r="M202" s="168"/>
      <c r="N202" s="198"/>
      <c r="P202" s="186"/>
    </row>
    <row r="203" spans="1:16" s="200" customFormat="1" ht="15.75">
      <c r="A203" s="40" t="s">
        <v>660</v>
      </c>
      <c r="B203" s="40">
        <v>5</v>
      </c>
      <c r="C203" s="42"/>
      <c r="D203" s="39" t="s">
        <v>25</v>
      </c>
      <c r="E203" s="57"/>
      <c r="F203" s="40" t="s">
        <v>19</v>
      </c>
      <c r="G203" s="41" t="s">
        <v>20</v>
      </c>
      <c r="H203" s="40"/>
      <c r="I203" s="122">
        <v>1</v>
      </c>
      <c r="J203" s="41" t="s">
        <v>21</v>
      </c>
      <c r="K203" s="166"/>
      <c r="L203" s="166"/>
      <c r="M203" s="169"/>
      <c r="N203" s="199"/>
      <c r="P203" s="186"/>
    </row>
    <row r="204" spans="1:27" s="10" customFormat="1" ht="32.25">
      <c r="A204" s="40" t="s">
        <v>660</v>
      </c>
      <c r="B204" s="40">
        <v>6</v>
      </c>
      <c r="C204" s="40" t="s">
        <v>26</v>
      </c>
      <c r="D204" s="39" t="s">
        <v>27</v>
      </c>
      <c r="E204" s="40"/>
      <c r="F204" s="40"/>
      <c r="G204" s="41" t="s">
        <v>155</v>
      </c>
      <c r="H204" s="40" t="s">
        <v>28</v>
      </c>
      <c r="I204" s="122">
        <v>22</v>
      </c>
      <c r="J204" s="41" t="s">
        <v>21</v>
      </c>
      <c r="K204" s="166">
        <v>0.0342</v>
      </c>
      <c r="L204" s="166">
        <f aca="true" t="shared" si="25" ref="L204:L212">I204*K204</f>
        <v>0.7524000000000001</v>
      </c>
      <c r="M204" s="20">
        <f>$M$197*I204</f>
        <v>308</v>
      </c>
      <c r="N204" s="166">
        <f>M204*K204</f>
        <v>10.5336</v>
      </c>
      <c r="P204" s="16"/>
      <c r="R204"/>
      <c r="S204"/>
      <c r="T204"/>
      <c r="U204"/>
      <c r="V204"/>
      <c r="W204"/>
      <c r="X204"/>
      <c r="Y204"/>
      <c r="Z204"/>
      <c r="AA204"/>
    </row>
    <row r="205" spans="1:27" s="10" customFormat="1" ht="48">
      <c r="A205" s="40" t="s">
        <v>660</v>
      </c>
      <c r="B205" s="40">
        <v>7</v>
      </c>
      <c r="C205" s="40" t="s">
        <v>29</v>
      </c>
      <c r="D205" s="39" t="s">
        <v>11</v>
      </c>
      <c r="E205" s="40" t="s">
        <v>31</v>
      </c>
      <c r="F205" s="40" t="s">
        <v>32</v>
      </c>
      <c r="G205" s="41" t="s">
        <v>32</v>
      </c>
      <c r="H205" s="18" t="s">
        <v>128</v>
      </c>
      <c r="I205" s="122">
        <v>24</v>
      </c>
      <c r="J205" s="41" t="s">
        <v>21</v>
      </c>
      <c r="K205" s="166">
        <v>4.07</v>
      </c>
      <c r="L205" s="166">
        <f t="shared" si="25"/>
        <v>97.68</v>
      </c>
      <c r="M205" s="20">
        <f aca="true" t="shared" si="26" ref="M205:M225">$M$197*I205</f>
        <v>336</v>
      </c>
      <c r="N205" s="166">
        <f aca="true" t="shared" si="27" ref="N205:N212">M205*K205</f>
        <v>1367.52</v>
      </c>
      <c r="P205" s="16"/>
      <c r="R205"/>
      <c r="S205"/>
      <c r="T205"/>
      <c r="U205"/>
      <c r="V205"/>
      <c r="W205"/>
      <c r="X205"/>
      <c r="Y205"/>
      <c r="Z205"/>
      <c r="AA205"/>
    </row>
    <row r="206" spans="1:27" s="10" customFormat="1" ht="15.75">
      <c r="A206" s="40" t="s">
        <v>660</v>
      </c>
      <c r="B206" s="40">
        <v>8</v>
      </c>
      <c r="C206" s="40" t="s">
        <v>33</v>
      </c>
      <c r="D206" s="39" t="s">
        <v>34</v>
      </c>
      <c r="E206" s="40"/>
      <c r="F206" s="40" t="s">
        <v>35</v>
      </c>
      <c r="G206" s="41" t="s">
        <v>36</v>
      </c>
      <c r="H206" s="40" t="s">
        <v>37</v>
      </c>
      <c r="I206" s="122">
        <v>24</v>
      </c>
      <c r="J206" s="41" t="s">
        <v>38</v>
      </c>
      <c r="K206" s="166">
        <v>1.07</v>
      </c>
      <c r="L206" s="166">
        <f t="shared" si="25"/>
        <v>25.68</v>
      </c>
      <c r="M206" s="20">
        <f t="shared" si="26"/>
        <v>336</v>
      </c>
      <c r="N206" s="166">
        <f t="shared" si="27"/>
        <v>359.52000000000004</v>
      </c>
      <c r="P206" s="16"/>
      <c r="R206"/>
      <c r="S206"/>
      <c r="T206"/>
      <c r="U206"/>
      <c r="V206"/>
      <c r="W206"/>
      <c r="X206"/>
      <c r="Y206"/>
      <c r="Z206"/>
      <c r="AA206"/>
    </row>
    <row r="207" spans="1:27" s="10" customFormat="1" ht="15.75">
      <c r="A207" s="40" t="s">
        <v>660</v>
      </c>
      <c r="B207" s="40">
        <v>9</v>
      </c>
      <c r="C207" s="40" t="s">
        <v>39</v>
      </c>
      <c r="D207" s="39" t="s">
        <v>40</v>
      </c>
      <c r="E207" s="40"/>
      <c r="F207" s="40" t="s">
        <v>41</v>
      </c>
      <c r="G207" s="41" t="s">
        <v>36</v>
      </c>
      <c r="H207" s="40" t="s">
        <v>42</v>
      </c>
      <c r="I207" s="122">
        <v>2</v>
      </c>
      <c r="J207" s="41" t="s">
        <v>21</v>
      </c>
      <c r="K207" s="166">
        <v>0.69</v>
      </c>
      <c r="L207" s="166">
        <f t="shared" si="25"/>
        <v>1.38</v>
      </c>
      <c r="M207" s="20">
        <f t="shared" si="26"/>
        <v>28</v>
      </c>
      <c r="N207" s="166">
        <f t="shared" si="27"/>
        <v>19.32</v>
      </c>
      <c r="P207" s="16"/>
      <c r="R207"/>
      <c r="S207"/>
      <c r="T207"/>
      <c r="U207"/>
      <c r="V207"/>
      <c r="W207"/>
      <c r="X207"/>
      <c r="Y207"/>
      <c r="Z207"/>
      <c r="AA207"/>
    </row>
    <row r="208" spans="1:27" s="10" customFormat="1" ht="15.75">
      <c r="A208" s="40" t="s">
        <v>660</v>
      </c>
      <c r="B208" s="40">
        <v>10</v>
      </c>
      <c r="C208" s="40" t="s">
        <v>43</v>
      </c>
      <c r="D208" s="39" t="s">
        <v>44</v>
      </c>
      <c r="E208" s="40"/>
      <c r="F208" s="40" t="s">
        <v>45</v>
      </c>
      <c r="G208" s="41" t="s">
        <v>36</v>
      </c>
      <c r="H208" s="39" t="s">
        <v>46</v>
      </c>
      <c r="I208" s="122">
        <v>2</v>
      </c>
      <c r="J208" s="41" t="s">
        <v>21</v>
      </c>
      <c r="K208" s="166">
        <v>1.507</v>
      </c>
      <c r="L208" s="166">
        <f t="shared" si="25"/>
        <v>3.014</v>
      </c>
      <c r="M208" s="20">
        <f t="shared" si="26"/>
        <v>28</v>
      </c>
      <c r="N208" s="166">
        <f t="shared" si="27"/>
        <v>42.196</v>
      </c>
      <c r="P208" s="16"/>
      <c r="R208"/>
      <c r="S208"/>
      <c r="T208"/>
      <c r="U208"/>
      <c r="V208"/>
      <c r="W208"/>
      <c r="X208"/>
      <c r="Y208"/>
      <c r="Z208"/>
      <c r="AA208"/>
    </row>
    <row r="209" spans="1:27" s="10" customFormat="1" ht="15.75">
      <c r="A209" s="40" t="s">
        <v>660</v>
      </c>
      <c r="B209" s="40">
        <v>11</v>
      </c>
      <c r="C209" s="40" t="s">
        <v>47</v>
      </c>
      <c r="D209" s="39" t="s">
        <v>48</v>
      </c>
      <c r="E209" s="40"/>
      <c r="F209" s="40" t="s">
        <v>49</v>
      </c>
      <c r="G209" s="41" t="s">
        <v>50</v>
      </c>
      <c r="H209" s="40" t="s">
        <v>51</v>
      </c>
      <c r="I209" s="122">
        <v>2</v>
      </c>
      <c r="J209" s="41" t="s">
        <v>21</v>
      </c>
      <c r="K209" s="166">
        <v>4.5</v>
      </c>
      <c r="L209" s="166">
        <f t="shared" si="25"/>
        <v>9</v>
      </c>
      <c r="M209" s="20">
        <f t="shared" si="26"/>
        <v>28</v>
      </c>
      <c r="N209" s="166">
        <f t="shared" si="27"/>
        <v>126</v>
      </c>
      <c r="P209" s="16"/>
      <c r="R209"/>
      <c r="S209"/>
      <c r="T209"/>
      <c r="U209"/>
      <c r="V209"/>
      <c r="W209"/>
      <c r="X209"/>
      <c r="Y209"/>
      <c r="Z209"/>
      <c r="AA209"/>
    </row>
    <row r="210" spans="1:27" s="10" customFormat="1" ht="32.25">
      <c r="A210" s="40" t="s">
        <v>660</v>
      </c>
      <c r="B210" s="40">
        <v>12</v>
      </c>
      <c r="C210" s="40" t="s">
        <v>52</v>
      </c>
      <c r="D210" s="39" t="s">
        <v>53</v>
      </c>
      <c r="E210" s="40"/>
      <c r="F210" s="40" t="s">
        <v>54</v>
      </c>
      <c r="G210" s="41" t="s">
        <v>155</v>
      </c>
      <c r="H210" s="40" t="s">
        <v>55</v>
      </c>
      <c r="I210" s="122">
        <v>1</v>
      </c>
      <c r="J210" s="41" t="s">
        <v>21</v>
      </c>
      <c r="K210" s="166">
        <v>1.18</v>
      </c>
      <c r="L210" s="166">
        <f t="shared" si="25"/>
        <v>1.18</v>
      </c>
      <c r="M210" s="20">
        <f t="shared" si="26"/>
        <v>14</v>
      </c>
      <c r="N210" s="166">
        <f t="shared" si="27"/>
        <v>16.52</v>
      </c>
      <c r="P210" s="16"/>
      <c r="R210"/>
      <c r="S210"/>
      <c r="T210"/>
      <c r="U210"/>
      <c r="V210"/>
      <c r="W210"/>
      <c r="X210"/>
      <c r="Y210"/>
      <c r="Z210"/>
      <c r="AA210"/>
    </row>
    <row r="211" spans="1:27" s="10" customFormat="1" ht="32.25">
      <c r="A211" s="40" t="s">
        <v>660</v>
      </c>
      <c r="B211" s="40">
        <v>13</v>
      </c>
      <c r="C211" s="40" t="s">
        <v>26</v>
      </c>
      <c r="D211" s="39" t="s">
        <v>56</v>
      </c>
      <c r="E211" s="40"/>
      <c r="F211" s="40"/>
      <c r="G211" s="41" t="s">
        <v>155</v>
      </c>
      <c r="H211" s="40" t="s">
        <v>57</v>
      </c>
      <c r="I211" s="122">
        <v>4</v>
      </c>
      <c r="J211" s="41" t="s">
        <v>21</v>
      </c>
      <c r="K211" s="166">
        <v>0.0252</v>
      </c>
      <c r="L211" s="166">
        <f t="shared" si="25"/>
        <v>0.1008</v>
      </c>
      <c r="M211" s="20">
        <f t="shared" si="26"/>
        <v>56</v>
      </c>
      <c r="N211" s="166">
        <f t="shared" si="27"/>
        <v>1.4112</v>
      </c>
      <c r="P211" s="16"/>
      <c r="R211"/>
      <c r="S211"/>
      <c r="T211"/>
      <c r="U211"/>
      <c r="V211"/>
      <c r="W211"/>
      <c r="X211"/>
      <c r="Y211"/>
      <c r="Z211"/>
      <c r="AA211"/>
    </row>
    <row r="212" spans="1:27" s="10" customFormat="1" ht="15.75">
      <c r="A212" s="40" t="s">
        <v>660</v>
      </c>
      <c r="B212" s="40">
        <v>14</v>
      </c>
      <c r="C212" s="40" t="s">
        <v>58</v>
      </c>
      <c r="D212" s="39" t="s">
        <v>59</v>
      </c>
      <c r="E212" s="40" t="s">
        <v>60</v>
      </c>
      <c r="F212" s="40"/>
      <c r="G212" s="41" t="s">
        <v>155</v>
      </c>
      <c r="H212" s="40" t="s">
        <v>61</v>
      </c>
      <c r="I212" s="122">
        <v>0.5</v>
      </c>
      <c r="J212" s="41" t="s">
        <v>86</v>
      </c>
      <c r="K212" s="166">
        <v>0.43</v>
      </c>
      <c r="L212" s="166">
        <f t="shared" si="25"/>
        <v>0.215</v>
      </c>
      <c r="M212" s="20">
        <f t="shared" si="26"/>
        <v>7</v>
      </c>
      <c r="N212" s="166">
        <f t="shared" si="27"/>
        <v>3.01</v>
      </c>
      <c r="P212" s="16"/>
      <c r="R212"/>
      <c r="S212"/>
      <c r="T212"/>
      <c r="U212"/>
      <c r="V212"/>
      <c r="W212"/>
      <c r="X212"/>
      <c r="Y212"/>
      <c r="Z212"/>
      <c r="AA212"/>
    </row>
    <row r="213" spans="1:27" s="10" customFormat="1" ht="15.75">
      <c r="A213" s="40" t="s">
        <v>660</v>
      </c>
      <c r="B213" s="40">
        <v>15</v>
      </c>
      <c r="C213" s="40" t="s">
        <v>62</v>
      </c>
      <c r="D213" s="39" t="s">
        <v>63</v>
      </c>
      <c r="E213" s="40"/>
      <c r="F213" s="40" t="s">
        <v>35</v>
      </c>
      <c r="G213" s="41" t="s">
        <v>36</v>
      </c>
      <c r="H213" s="40" t="s">
        <v>64</v>
      </c>
      <c r="I213" s="122">
        <v>3</v>
      </c>
      <c r="J213" s="41" t="s">
        <v>21</v>
      </c>
      <c r="K213" s="166">
        <v>0.159</v>
      </c>
      <c r="L213" s="166">
        <f>I213*K213</f>
        <v>0.477</v>
      </c>
      <c r="M213" s="20">
        <f t="shared" si="26"/>
        <v>42</v>
      </c>
      <c r="N213" s="166">
        <f>M213*K213</f>
        <v>6.678</v>
      </c>
      <c r="P213" s="16"/>
      <c r="R213"/>
      <c r="S213"/>
      <c r="T213"/>
      <c r="U213"/>
      <c r="V213"/>
      <c r="W213"/>
      <c r="X213"/>
      <c r="Y213"/>
      <c r="Z213"/>
      <c r="AA213"/>
    </row>
    <row r="214" spans="1:27" s="10" customFormat="1" ht="15.75">
      <c r="A214" s="40" t="s">
        <v>660</v>
      </c>
      <c r="B214" s="40">
        <v>16</v>
      </c>
      <c r="C214" s="40" t="s">
        <v>67</v>
      </c>
      <c r="D214" s="39" t="s">
        <v>68</v>
      </c>
      <c r="E214" s="40"/>
      <c r="F214" s="40" t="s">
        <v>35</v>
      </c>
      <c r="G214" s="41" t="s">
        <v>36</v>
      </c>
      <c r="H214" s="40" t="s">
        <v>69</v>
      </c>
      <c r="I214" s="122">
        <v>3</v>
      </c>
      <c r="J214" s="41" t="s">
        <v>21</v>
      </c>
      <c r="K214" s="166">
        <v>0.288</v>
      </c>
      <c r="L214" s="166">
        <f>I214*K214</f>
        <v>0.8639999999999999</v>
      </c>
      <c r="M214" s="20">
        <f t="shared" si="26"/>
        <v>42</v>
      </c>
      <c r="N214" s="166">
        <f>M214*K214</f>
        <v>12.095999999999998</v>
      </c>
      <c r="P214" s="16"/>
      <c r="R214"/>
      <c r="S214"/>
      <c r="T214"/>
      <c r="U214"/>
      <c r="V214"/>
      <c r="W214"/>
      <c r="X214"/>
      <c r="Y214"/>
      <c r="Z214"/>
      <c r="AA214"/>
    </row>
    <row r="215" spans="1:27" s="10" customFormat="1" ht="15.75">
      <c r="A215" s="40" t="s">
        <v>660</v>
      </c>
      <c r="B215" s="40">
        <v>17</v>
      </c>
      <c r="C215" s="40" t="s">
        <v>70</v>
      </c>
      <c r="D215" s="39" t="s">
        <v>71</v>
      </c>
      <c r="E215" s="40"/>
      <c r="F215" s="40" t="s">
        <v>72</v>
      </c>
      <c r="G215" s="41" t="s">
        <v>73</v>
      </c>
      <c r="H215" s="40" t="s">
        <v>74</v>
      </c>
      <c r="I215" s="122">
        <v>2</v>
      </c>
      <c r="J215" s="41" t="s">
        <v>21</v>
      </c>
      <c r="K215" s="166">
        <v>0.705</v>
      </c>
      <c r="L215" s="166">
        <f>I215*K215</f>
        <v>1.41</v>
      </c>
      <c r="M215" s="20">
        <f t="shared" si="26"/>
        <v>28</v>
      </c>
      <c r="N215" s="166">
        <f>M215*K215</f>
        <v>19.74</v>
      </c>
      <c r="P215" s="16"/>
      <c r="R215"/>
      <c r="S215"/>
      <c r="T215"/>
      <c r="U215"/>
      <c r="V215"/>
      <c r="W215"/>
      <c r="X215"/>
      <c r="Y215"/>
      <c r="Z215"/>
      <c r="AA215"/>
    </row>
    <row r="216" spans="1:27" s="10" customFormat="1" ht="48">
      <c r="A216" s="40" t="s">
        <v>660</v>
      </c>
      <c r="B216" s="40">
        <v>18</v>
      </c>
      <c r="C216" s="40" t="s">
        <v>75</v>
      </c>
      <c r="D216" s="39" t="s">
        <v>76</v>
      </c>
      <c r="E216" s="40"/>
      <c r="F216" s="40"/>
      <c r="G216" s="41" t="s">
        <v>155</v>
      </c>
      <c r="H216" s="40" t="s">
        <v>77</v>
      </c>
      <c r="I216" s="122">
        <v>1</v>
      </c>
      <c r="J216" s="41" t="s">
        <v>21</v>
      </c>
      <c r="K216" s="166">
        <v>1.14</v>
      </c>
      <c r="L216" s="166">
        <f>I216*K216</f>
        <v>1.14</v>
      </c>
      <c r="M216" s="20">
        <f t="shared" si="26"/>
        <v>14</v>
      </c>
      <c r="N216" s="166">
        <f>M216*K216</f>
        <v>15.959999999999999</v>
      </c>
      <c r="P216" s="16"/>
      <c r="R216"/>
      <c r="S216"/>
      <c r="T216"/>
      <c r="U216"/>
      <c r="V216"/>
      <c r="W216"/>
      <c r="X216"/>
      <c r="Y216"/>
      <c r="Z216"/>
      <c r="AA216"/>
    </row>
    <row r="217" spans="1:27" s="10" customFormat="1" ht="32.25">
      <c r="A217" s="40" t="s">
        <v>660</v>
      </c>
      <c r="B217" s="40">
        <v>19</v>
      </c>
      <c r="C217" s="40" t="s">
        <v>78</v>
      </c>
      <c r="D217" s="39" t="s">
        <v>501</v>
      </c>
      <c r="E217" s="58" t="s">
        <v>12</v>
      </c>
      <c r="F217" s="40"/>
      <c r="G217" s="41" t="s">
        <v>80</v>
      </c>
      <c r="H217" s="156" t="s">
        <v>562</v>
      </c>
      <c r="I217" s="122">
        <v>1</v>
      </c>
      <c r="J217" s="41" t="s">
        <v>21</v>
      </c>
      <c r="K217" s="166" t="s">
        <v>92</v>
      </c>
      <c r="L217" s="166"/>
      <c r="M217" s="20">
        <f t="shared" si="26"/>
        <v>14</v>
      </c>
      <c r="N217" s="166">
        <v>0</v>
      </c>
      <c r="P217" s="16"/>
      <c r="R217"/>
      <c r="S217"/>
      <c r="T217"/>
      <c r="U217"/>
      <c r="V217"/>
      <c r="W217"/>
      <c r="X217"/>
      <c r="Y217"/>
      <c r="Z217"/>
      <c r="AA217"/>
    </row>
    <row r="218" spans="1:27" s="10" customFormat="1" ht="15.75">
      <c r="A218" s="40" t="s">
        <v>660</v>
      </c>
      <c r="B218" s="146" t="s">
        <v>82</v>
      </c>
      <c r="C218" s="41" t="s">
        <v>83</v>
      </c>
      <c r="D218" s="39" t="s">
        <v>156</v>
      </c>
      <c r="E218" s="13"/>
      <c r="F218" s="41"/>
      <c r="G218" s="41" t="s">
        <v>155</v>
      </c>
      <c r="H218" s="41" t="s">
        <v>13</v>
      </c>
      <c r="I218" s="122">
        <v>3</v>
      </c>
      <c r="J218" s="41" t="s">
        <v>86</v>
      </c>
      <c r="K218" s="166">
        <v>0.89</v>
      </c>
      <c r="L218" s="166">
        <f>I218*K218</f>
        <v>2.67</v>
      </c>
      <c r="M218" s="20">
        <f t="shared" si="26"/>
        <v>42</v>
      </c>
      <c r="N218" s="166">
        <f aca="true" t="shared" si="28" ref="N218:N225">M218*K218</f>
        <v>37.38</v>
      </c>
      <c r="P218" s="16"/>
      <c r="R218"/>
      <c r="S218"/>
      <c r="T218"/>
      <c r="U218"/>
      <c r="V218"/>
      <c r="W218"/>
      <c r="X218"/>
      <c r="Y218"/>
      <c r="Z218"/>
      <c r="AA218"/>
    </row>
    <row r="219" spans="1:27" s="10" customFormat="1" ht="15.75">
      <c r="A219" s="40" t="s">
        <v>660</v>
      </c>
      <c r="B219" s="18" t="s">
        <v>87</v>
      </c>
      <c r="C219" s="18" t="s">
        <v>195</v>
      </c>
      <c r="D219" s="48" t="s">
        <v>202</v>
      </c>
      <c r="E219" s="18"/>
      <c r="F219" s="18" t="s">
        <v>32</v>
      </c>
      <c r="G219" s="20" t="s">
        <v>32</v>
      </c>
      <c r="H219" s="18" t="s">
        <v>141</v>
      </c>
      <c r="I219" s="118">
        <v>1</v>
      </c>
      <c r="J219" s="20" t="s">
        <v>21</v>
      </c>
      <c r="K219" s="166">
        <v>0.95</v>
      </c>
      <c r="L219" s="166">
        <f>I219*K219</f>
        <v>0.95</v>
      </c>
      <c r="M219" s="20">
        <f t="shared" si="26"/>
        <v>14</v>
      </c>
      <c r="N219" s="166">
        <f t="shared" si="28"/>
        <v>13.299999999999999</v>
      </c>
      <c r="P219" s="16"/>
      <c r="R219"/>
      <c r="S219"/>
      <c r="T219"/>
      <c r="U219"/>
      <c r="V219"/>
      <c r="W219"/>
      <c r="X219"/>
      <c r="Y219"/>
      <c r="Z219"/>
      <c r="AA219"/>
    </row>
    <row r="220" spans="1:27" s="10" customFormat="1" ht="15.75">
      <c r="A220" s="40" t="s">
        <v>660</v>
      </c>
      <c r="B220" s="18" t="s">
        <v>88</v>
      </c>
      <c r="C220" s="18" t="s">
        <v>197</v>
      </c>
      <c r="D220" s="48" t="s">
        <v>198</v>
      </c>
      <c r="E220" s="18"/>
      <c r="F220" s="18" t="s">
        <v>32</v>
      </c>
      <c r="G220" s="20" t="s">
        <v>32</v>
      </c>
      <c r="H220" s="18" t="s">
        <v>131</v>
      </c>
      <c r="I220" s="118">
        <v>2</v>
      </c>
      <c r="J220" s="20" t="s">
        <v>21</v>
      </c>
      <c r="K220" s="166">
        <v>0.97</v>
      </c>
      <c r="L220" s="166">
        <f>I220*K220</f>
        <v>1.94</v>
      </c>
      <c r="M220" s="20">
        <f t="shared" si="26"/>
        <v>28</v>
      </c>
      <c r="N220" s="166">
        <f t="shared" si="28"/>
        <v>27.16</v>
      </c>
      <c r="P220" s="16"/>
      <c r="R220"/>
      <c r="S220"/>
      <c r="T220"/>
      <c r="U220"/>
      <c r="V220"/>
      <c r="W220"/>
      <c r="X220"/>
      <c r="Y220"/>
      <c r="Z220"/>
      <c r="AA220"/>
    </row>
    <row r="221" spans="1:27" s="10" customFormat="1" ht="15.75">
      <c r="A221" s="40" t="s">
        <v>660</v>
      </c>
      <c r="B221" s="18" t="s">
        <v>204</v>
      </c>
      <c r="C221" s="18" t="s">
        <v>197</v>
      </c>
      <c r="D221" s="48" t="s">
        <v>200</v>
      </c>
      <c r="E221" s="18"/>
      <c r="F221" s="18" t="s">
        <v>32</v>
      </c>
      <c r="G221" s="20" t="s">
        <v>32</v>
      </c>
      <c r="H221" s="18" t="s">
        <v>132</v>
      </c>
      <c r="I221" s="118">
        <v>1</v>
      </c>
      <c r="J221" s="20" t="s">
        <v>21</v>
      </c>
      <c r="K221" s="166">
        <v>1</v>
      </c>
      <c r="L221" s="166">
        <f>I221*K221</f>
        <v>1</v>
      </c>
      <c r="M221" s="20">
        <f t="shared" si="26"/>
        <v>14</v>
      </c>
      <c r="N221" s="166">
        <f t="shared" si="28"/>
        <v>14</v>
      </c>
      <c r="P221" s="16"/>
      <c r="R221"/>
      <c r="S221"/>
      <c r="T221"/>
      <c r="U221"/>
      <c r="V221"/>
      <c r="W221"/>
      <c r="X221"/>
      <c r="Y221"/>
      <c r="Z221"/>
      <c r="AA221"/>
    </row>
    <row r="222" spans="1:27" s="10" customFormat="1" ht="15.75">
      <c r="A222" s="40" t="s">
        <v>660</v>
      </c>
      <c r="B222" s="146" t="s">
        <v>205</v>
      </c>
      <c r="C222" s="146" t="s">
        <v>89</v>
      </c>
      <c r="D222" s="146" t="s">
        <v>626</v>
      </c>
      <c r="E222" s="146"/>
      <c r="F222" s="146" t="s">
        <v>627</v>
      </c>
      <c r="G222" s="146" t="s">
        <v>627</v>
      </c>
      <c r="H222" s="146" t="s">
        <v>628</v>
      </c>
      <c r="I222" s="181">
        <v>1</v>
      </c>
      <c r="J222" s="146" t="s">
        <v>21</v>
      </c>
      <c r="K222" s="166">
        <v>1.95</v>
      </c>
      <c r="L222" s="166">
        <f>I222*K222</f>
        <v>1.95</v>
      </c>
      <c r="M222" s="20">
        <f t="shared" si="26"/>
        <v>14</v>
      </c>
      <c r="N222" s="166">
        <f t="shared" si="28"/>
        <v>27.3</v>
      </c>
      <c r="P222" s="16"/>
      <c r="R222"/>
      <c r="S222"/>
      <c r="T222"/>
      <c r="U222"/>
      <c r="V222"/>
      <c r="W222"/>
      <c r="X222"/>
      <c r="Y222"/>
      <c r="Z222"/>
      <c r="AA222"/>
    </row>
    <row r="223" spans="1:27" s="10" customFormat="1" ht="15.75">
      <c r="A223" s="40" t="s">
        <v>660</v>
      </c>
      <c r="B223" s="146" t="s">
        <v>632</v>
      </c>
      <c r="C223" s="146" t="s">
        <v>629</v>
      </c>
      <c r="D223" s="146" t="s">
        <v>630</v>
      </c>
      <c r="E223" s="146"/>
      <c r="F223" s="146" t="s">
        <v>627</v>
      </c>
      <c r="G223" s="146" t="s">
        <v>627</v>
      </c>
      <c r="H223" s="146" t="s">
        <v>402</v>
      </c>
      <c r="I223" s="181">
        <v>2</v>
      </c>
      <c r="J223" s="146" t="s">
        <v>21</v>
      </c>
      <c r="K223" s="166">
        <v>0.2</v>
      </c>
      <c r="L223" s="166">
        <f>I223*K223</f>
        <v>0.4</v>
      </c>
      <c r="M223" s="20">
        <f t="shared" si="26"/>
        <v>28</v>
      </c>
      <c r="N223" s="166">
        <f t="shared" si="28"/>
        <v>5.6000000000000005</v>
      </c>
      <c r="P223" s="16"/>
      <c r="R223"/>
      <c r="S223"/>
      <c r="T223"/>
      <c r="U223"/>
      <c r="V223"/>
      <c r="W223"/>
      <c r="X223"/>
      <c r="Y223"/>
      <c r="Z223"/>
      <c r="AA223"/>
    </row>
    <row r="224" spans="1:27" s="10" customFormat="1" ht="15.75">
      <c r="A224" s="40" t="s">
        <v>660</v>
      </c>
      <c r="B224" s="40">
        <v>20</v>
      </c>
      <c r="C224" s="18" t="s">
        <v>93</v>
      </c>
      <c r="D224" s="18"/>
      <c r="E224" s="40" t="s">
        <v>431</v>
      </c>
      <c r="F224" s="18"/>
      <c r="G224" s="20"/>
      <c r="H224" s="20"/>
      <c r="I224" s="118">
        <v>1</v>
      </c>
      <c r="J224" s="51" t="s">
        <v>21</v>
      </c>
      <c r="K224" s="166">
        <v>1</v>
      </c>
      <c r="L224" s="166">
        <v>1</v>
      </c>
      <c r="M224" s="20">
        <f t="shared" si="26"/>
        <v>14</v>
      </c>
      <c r="N224" s="166">
        <f t="shared" si="28"/>
        <v>14</v>
      </c>
      <c r="P224" s="16"/>
      <c r="R224"/>
      <c r="S224"/>
      <c r="T224"/>
      <c r="U224"/>
      <c r="V224"/>
      <c r="W224"/>
      <c r="X224"/>
      <c r="Y224"/>
      <c r="Z224"/>
      <c r="AA224"/>
    </row>
    <row r="225" spans="1:27" s="10" customFormat="1" ht="15.75">
      <c r="A225" s="40" t="s">
        <v>660</v>
      </c>
      <c r="B225" s="40">
        <v>21</v>
      </c>
      <c r="C225" s="18" t="s">
        <v>0</v>
      </c>
      <c r="D225" s="18"/>
      <c r="E225" s="40" t="s">
        <v>431</v>
      </c>
      <c r="F225" s="18"/>
      <c r="G225" s="20"/>
      <c r="H225" s="20"/>
      <c r="I225" s="118">
        <v>1</v>
      </c>
      <c r="J225" s="51" t="s">
        <v>21</v>
      </c>
      <c r="K225" s="166">
        <v>1</v>
      </c>
      <c r="L225" s="166">
        <v>1</v>
      </c>
      <c r="M225" s="20">
        <f t="shared" si="26"/>
        <v>14</v>
      </c>
      <c r="N225" s="166">
        <f t="shared" si="28"/>
        <v>14</v>
      </c>
      <c r="P225" s="16"/>
      <c r="R225"/>
      <c r="S225"/>
      <c r="T225"/>
      <c r="U225"/>
      <c r="V225"/>
      <c r="W225"/>
      <c r="X225"/>
      <c r="Y225"/>
      <c r="Z225"/>
      <c r="AA225"/>
    </row>
    <row r="226" spans="1:27" s="10" customFormat="1" ht="15.75">
      <c r="A226" s="40" t="s">
        <v>660</v>
      </c>
      <c r="B226" s="40">
        <v>22</v>
      </c>
      <c r="C226" s="40" t="s">
        <v>65</v>
      </c>
      <c r="D226" s="39" t="s">
        <v>66</v>
      </c>
      <c r="E226" s="40" t="s">
        <v>431</v>
      </c>
      <c r="F226" s="40"/>
      <c r="G226" s="41"/>
      <c r="H226" s="40"/>
      <c r="I226" s="122">
        <v>1</v>
      </c>
      <c r="J226" s="41" t="s">
        <v>21</v>
      </c>
      <c r="K226" s="166">
        <v>0.5</v>
      </c>
      <c r="L226" s="166">
        <f>K226</f>
        <v>0.5</v>
      </c>
      <c r="M226" s="20">
        <f>$M$197*I226</f>
        <v>14</v>
      </c>
      <c r="N226" s="166">
        <f>M226*K226</f>
        <v>7</v>
      </c>
      <c r="P226" s="16"/>
      <c r="R226"/>
      <c r="S226"/>
      <c r="T226"/>
      <c r="U226"/>
      <c r="V226"/>
      <c r="W226"/>
      <c r="X226"/>
      <c r="Y226"/>
      <c r="Z226"/>
      <c r="AA226"/>
    </row>
    <row r="227" spans="1:27" s="10" customFormat="1" ht="15.75">
      <c r="A227" s="40" t="s">
        <v>660</v>
      </c>
      <c r="B227" s="50"/>
      <c r="C227" s="18" t="s">
        <v>1</v>
      </c>
      <c r="D227" s="18"/>
      <c r="E227" s="18"/>
      <c r="F227" s="18"/>
      <c r="G227" s="20"/>
      <c r="H227" s="20"/>
      <c r="I227" s="118"/>
      <c r="J227" s="51"/>
      <c r="K227" s="166"/>
      <c r="L227" s="52">
        <f>SUM(L199:L226)</f>
        <v>329.30319999999995</v>
      </c>
      <c r="M227" s="20"/>
      <c r="N227" s="166">
        <f>SUM(N204:N226)+N199</f>
        <v>4610.2448</v>
      </c>
      <c r="P227" s="16"/>
      <c r="R227"/>
      <c r="S227"/>
      <c r="T227"/>
      <c r="U227"/>
      <c r="V227"/>
      <c r="W227"/>
      <c r="X227"/>
      <c r="Y227"/>
      <c r="Z227"/>
      <c r="AA227"/>
    </row>
    <row r="228" spans="1:16" s="10" customFormat="1" ht="15.75">
      <c r="A228" s="40" t="s">
        <v>660</v>
      </c>
      <c r="B228" s="50"/>
      <c r="C228" s="18" t="s">
        <v>2</v>
      </c>
      <c r="D228" s="18"/>
      <c r="E228" s="18"/>
      <c r="F228" s="18" t="s">
        <v>596</v>
      </c>
      <c r="G228" s="20"/>
      <c r="H228" s="20"/>
      <c r="I228" s="118">
        <v>1</v>
      </c>
      <c r="J228" s="51" t="s">
        <v>21</v>
      </c>
      <c r="K228" s="166">
        <v>90</v>
      </c>
      <c r="L228" s="166">
        <f>I228*K228</f>
        <v>90</v>
      </c>
      <c r="M228" s="20">
        <f>$M$197*I228</f>
        <v>14</v>
      </c>
      <c r="N228" s="166">
        <f>L228*M228</f>
        <v>1260</v>
      </c>
      <c r="P228" s="16"/>
    </row>
    <row r="229" spans="1:27" s="10" customFormat="1" ht="15.75">
      <c r="A229" s="40" t="s">
        <v>660</v>
      </c>
      <c r="B229" s="50"/>
      <c r="C229" s="18" t="s">
        <v>3</v>
      </c>
      <c r="D229" s="18"/>
      <c r="E229" s="18"/>
      <c r="F229" s="18"/>
      <c r="G229" s="20"/>
      <c r="H229" s="20"/>
      <c r="I229" s="118"/>
      <c r="J229" s="51"/>
      <c r="K229" s="166"/>
      <c r="L229" s="52">
        <f>L227+L228</f>
        <v>419.30319999999995</v>
      </c>
      <c r="M229" s="20">
        <f>M197</f>
        <v>14</v>
      </c>
      <c r="N229" s="166">
        <f>L229*M229</f>
        <v>5870.2447999999995</v>
      </c>
      <c r="P229" s="16"/>
      <c r="R229"/>
      <c r="S229"/>
      <c r="T229"/>
      <c r="U229"/>
      <c r="V229"/>
      <c r="W229"/>
      <c r="X229"/>
      <c r="Y229"/>
      <c r="Z229"/>
      <c r="AA229"/>
    </row>
    <row r="230" spans="1:27" s="10" customFormat="1" ht="15.75">
      <c r="A230" s="3"/>
      <c r="C230" s="13"/>
      <c r="D230" s="13"/>
      <c r="E230" s="13"/>
      <c r="F230" s="13"/>
      <c r="G230" s="14"/>
      <c r="H230" s="14"/>
      <c r="I230" s="116"/>
      <c r="J230" s="15"/>
      <c r="K230" s="15"/>
      <c r="N230" s="15"/>
      <c r="R230"/>
      <c r="S230"/>
      <c r="T230"/>
      <c r="U230"/>
      <c r="V230"/>
      <c r="W230"/>
      <c r="X230"/>
      <c r="Y230"/>
      <c r="Z230"/>
      <c r="AA230"/>
    </row>
    <row r="231" spans="1:27" s="10" customFormat="1" ht="16.5" thickBot="1">
      <c r="A231" s="3"/>
      <c r="C231" s="13"/>
      <c r="D231" s="13"/>
      <c r="E231" s="13"/>
      <c r="F231" s="13"/>
      <c r="G231" s="14"/>
      <c r="H231" s="14"/>
      <c r="I231" s="116"/>
      <c r="J231" s="15"/>
      <c r="K231" s="15"/>
      <c r="M231" s="25"/>
      <c r="N231" s="55"/>
      <c r="R231"/>
      <c r="S231"/>
      <c r="T231"/>
      <c r="U231"/>
      <c r="V231"/>
      <c r="W231"/>
      <c r="X231"/>
      <c r="Y231"/>
      <c r="Z231"/>
      <c r="AA231"/>
    </row>
    <row r="232" spans="1:27" s="10" customFormat="1" ht="16.5" thickBot="1">
      <c r="A232" s="40"/>
      <c r="B232" s="103"/>
      <c r="C232" s="175" t="s">
        <v>564</v>
      </c>
      <c r="D232" s="173"/>
      <c r="E232" s="173"/>
      <c r="F232" s="173"/>
      <c r="G232" s="173"/>
      <c r="H232" s="173"/>
      <c r="I232" s="173"/>
      <c r="J232" s="174"/>
      <c r="K232" s="145"/>
      <c r="L232" s="40" t="s">
        <v>122</v>
      </c>
      <c r="M232" s="20">
        <v>1</v>
      </c>
      <c r="N232" s="15"/>
      <c r="P232" s="16"/>
      <c r="R232"/>
      <c r="S232"/>
      <c r="T232"/>
      <c r="U232"/>
      <c r="V232"/>
      <c r="W232"/>
      <c r="X232"/>
      <c r="Y232"/>
      <c r="Z232"/>
      <c r="AA232"/>
    </row>
    <row r="233" spans="1:27" s="10" customFormat="1" ht="16.5" thickBot="1">
      <c r="A233" s="208" t="s">
        <v>670</v>
      </c>
      <c r="B233" s="43" t="s">
        <v>4</v>
      </c>
      <c r="C233" s="43" t="s">
        <v>5</v>
      </c>
      <c r="D233" s="44" t="s">
        <v>144</v>
      </c>
      <c r="E233" s="43" t="s">
        <v>6</v>
      </c>
      <c r="F233" s="43" t="s">
        <v>7</v>
      </c>
      <c r="G233" s="45" t="s">
        <v>8</v>
      </c>
      <c r="H233" s="43" t="s">
        <v>9</v>
      </c>
      <c r="I233" s="119" t="s">
        <v>122</v>
      </c>
      <c r="J233" s="45" t="s">
        <v>146</v>
      </c>
      <c r="K233" s="45" t="s">
        <v>10</v>
      </c>
      <c r="L233" s="45" t="s">
        <v>147</v>
      </c>
      <c r="M233" s="45" t="s">
        <v>206</v>
      </c>
      <c r="N233" s="209" t="s">
        <v>207</v>
      </c>
      <c r="R233"/>
      <c r="S233"/>
      <c r="T233"/>
      <c r="U233"/>
      <c r="V233"/>
      <c r="W233"/>
      <c r="X233"/>
      <c r="Y233"/>
      <c r="Z233"/>
      <c r="AA233"/>
    </row>
    <row r="234" spans="1:27" s="10" customFormat="1" ht="15.75">
      <c r="A234" s="40" t="s">
        <v>661</v>
      </c>
      <c r="B234" s="59">
        <v>1</v>
      </c>
      <c r="C234" s="41" t="s">
        <v>83</v>
      </c>
      <c r="D234" s="59" t="s">
        <v>152</v>
      </c>
      <c r="E234" s="59" t="s">
        <v>150</v>
      </c>
      <c r="F234" s="59"/>
      <c r="G234" s="60" t="s">
        <v>155</v>
      </c>
      <c r="H234" s="157" t="s">
        <v>153</v>
      </c>
      <c r="I234" s="124">
        <v>3</v>
      </c>
      <c r="J234" s="47" t="s">
        <v>86</v>
      </c>
      <c r="K234" s="166">
        <v>0.68</v>
      </c>
      <c r="L234" s="166">
        <f>I234*K234</f>
        <v>2.04</v>
      </c>
      <c r="M234" s="20">
        <f>$M$232*I234</f>
        <v>3</v>
      </c>
      <c r="N234" s="166">
        <f>M234*K234</f>
        <v>2.04</v>
      </c>
      <c r="P234" s="16"/>
      <c r="R234"/>
      <c r="S234"/>
      <c r="T234"/>
      <c r="U234"/>
      <c r="V234"/>
      <c r="W234"/>
      <c r="X234"/>
      <c r="Y234"/>
      <c r="Z234"/>
      <c r="AA234"/>
    </row>
    <row r="235" spans="1:27" s="10" customFormat="1" ht="15.75">
      <c r="A235" s="40" t="s">
        <v>661</v>
      </c>
      <c r="B235" s="18">
        <v>2</v>
      </c>
      <c r="C235" s="18" t="s">
        <v>195</v>
      </c>
      <c r="D235" s="48" t="s">
        <v>196</v>
      </c>
      <c r="E235" s="18"/>
      <c r="F235" s="18" t="s">
        <v>32</v>
      </c>
      <c r="G235" s="20" t="s">
        <v>32</v>
      </c>
      <c r="H235" s="18" t="s">
        <v>138</v>
      </c>
      <c r="I235" s="118">
        <v>1</v>
      </c>
      <c r="J235" s="20" t="s">
        <v>21</v>
      </c>
      <c r="K235" s="166">
        <v>0.95</v>
      </c>
      <c r="L235" s="166">
        <f>I235*K235</f>
        <v>0.95</v>
      </c>
      <c r="M235" s="20">
        <f>$M$232*I235</f>
        <v>1</v>
      </c>
      <c r="N235" s="166">
        <f>M235*K235</f>
        <v>0.95</v>
      </c>
      <c r="P235" s="16"/>
      <c r="R235"/>
      <c r="S235"/>
      <c r="T235"/>
      <c r="U235"/>
      <c r="V235"/>
      <c r="W235"/>
      <c r="X235"/>
      <c r="Y235"/>
      <c r="Z235"/>
      <c r="AA235"/>
    </row>
    <row r="236" spans="1:27" s="10" customFormat="1" ht="15.75">
      <c r="A236" s="40" t="s">
        <v>661</v>
      </c>
      <c r="B236" s="18">
        <v>3</v>
      </c>
      <c r="C236" s="18" t="s">
        <v>197</v>
      </c>
      <c r="D236" s="48" t="s">
        <v>198</v>
      </c>
      <c r="E236" s="18"/>
      <c r="F236" s="18" t="s">
        <v>32</v>
      </c>
      <c r="G236" s="20" t="s">
        <v>32</v>
      </c>
      <c r="H236" s="18" t="s">
        <v>131</v>
      </c>
      <c r="I236" s="118">
        <v>3</v>
      </c>
      <c r="J236" s="20" t="s">
        <v>21</v>
      </c>
      <c r="K236" s="166">
        <v>0.97</v>
      </c>
      <c r="L236" s="166">
        <f>I236*K236</f>
        <v>2.91</v>
      </c>
      <c r="M236" s="20">
        <f>$M$232*I236</f>
        <v>3</v>
      </c>
      <c r="N236" s="166">
        <f>M236*K236</f>
        <v>2.91</v>
      </c>
      <c r="P236" s="16"/>
      <c r="R236"/>
      <c r="S236"/>
      <c r="T236"/>
      <c r="U236"/>
      <c r="V236"/>
      <c r="W236"/>
      <c r="X236"/>
      <c r="Y236"/>
      <c r="Z236"/>
      <c r="AA236"/>
    </row>
    <row r="237" spans="1:27" s="10" customFormat="1" ht="15.75">
      <c r="A237" s="40" t="s">
        <v>661</v>
      </c>
      <c r="B237" s="146">
        <v>4</v>
      </c>
      <c r="C237" s="146" t="s">
        <v>89</v>
      </c>
      <c r="D237" s="146" t="s">
        <v>626</v>
      </c>
      <c r="E237" s="146"/>
      <c r="F237" s="146" t="s">
        <v>627</v>
      </c>
      <c r="G237" s="146" t="s">
        <v>627</v>
      </c>
      <c r="H237" s="146" t="s">
        <v>628</v>
      </c>
      <c r="I237" s="181">
        <v>1</v>
      </c>
      <c r="J237" s="146" t="s">
        <v>21</v>
      </c>
      <c r="K237" s="166">
        <v>1.95</v>
      </c>
      <c r="L237" s="166">
        <f>I237*K237</f>
        <v>1.95</v>
      </c>
      <c r="M237" s="20">
        <f>$M$232*I237</f>
        <v>1</v>
      </c>
      <c r="N237" s="166">
        <f>M237*K237</f>
        <v>1.95</v>
      </c>
      <c r="P237" s="16"/>
      <c r="R237"/>
      <c r="S237"/>
      <c r="T237"/>
      <c r="U237"/>
      <c r="V237"/>
      <c r="W237"/>
      <c r="X237"/>
      <c r="Y237"/>
      <c r="Z237"/>
      <c r="AA237"/>
    </row>
    <row r="238" spans="1:27" s="10" customFormat="1" ht="15.75">
      <c r="A238" s="40" t="s">
        <v>661</v>
      </c>
      <c r="B238" s="146">
        <v>5</v>
      </c>
      <c r="C238" s="146" t="s">
        <v>629</v>
      </c>
      <c r="D238" s="146" t="s">
        <v>630</v>
      </c>
      <c r="E238" s="146"/>
      <c r="F238" s="146" t="s">
        <v>627</v>
      </c>
      <c r="G238" s="146" t="s">
        <v>627</v>
      </c>
      <c r="H238" s="146" t="s">
        <v>402</v>
      </c>
      <c r="I238" s="181">
        <v>2</v>
      </c>
      <c r="J238" s="146" t="s">
        <v>21</v>
      </c>
      <c r="K238" s="166">
        <v>0.2</v>
      </c>
      <c r="L238" s="166">
        <f>I238*K238</f>
        <v>0.4</v>
      </c>
      <c r="M238" s="20">
        <f>$M$232*I238</f>
        <v>2</v>
      </c>
      <c r="N238" s="166">
        <f>M238*K238</f>
        <v>0.4</v>
      </c>
      <c r="P238" s="16"/>
      <c r="R238"/>
      <c r="S238"/>
      <c r="T238"/>
      <c r="U238"/>
      <c r="V238"/>
      <c r="W238"/>
      <c r="X238"/>
      <c r="Y238"/>
      <c r="Z238"/>
      <c r="AA238"/>
    </row>
    <row r="239" spans="1:27" s="10" customFormat="1" ht="15.75">
      <c r="A239" s="40" t="s">
        <v>661</v>
      </c>
      <c r="B239" s="18">
        <v>6</v>
      </c>
      <c r="C239" s="40" t="s">
        <v>65</v>
      </c>
      <c r="D239" s="39" t="s">
        <v>66</v>
      </c>
      <c r="E239" s="40" t="s">
        <v>431</v>
      </c>
      <c r="F239" s="40"/>
      <c r="G239" s="41"/>
      <c r="H239" s="40"/>
      <c r="I239" s="122">
        <v>1</v>
      </c>
      <c r="J239" s="41"/>
      <c r="K239" s="166">
        <v>0.5</v>
      </c>
      <c r="L239" s="166">
        <f>I239*K239</f>
        <v>0.5</v>
      </c>
      <c r="M239" s="20">
        <f>$M$232*I239</f>
        <v>1</v>
      </c>
      <c r="N239" s="166">
        <f>M239*K239</f>
        <v>0.5</v>
      </c>
      <c r="P239" s="16"/>
      <c r="R239"/>
      <c r="S239"/>
      <c r="T239"/>
      <c r="U239"/>
      <c r="V239"/>
      <c r="W239"/>
      <c r="X239"/>
      <c r="Y239"/>
      <c r="Z239"/>
      <c r="AA239"/>
    </row>
    <row r="240" spans="1:27" s="10" customFormat="1" ht="15.75">
      <c r="A240" s="40" t="s">
        <v>661</v>
      </c>
      <c r="B240" s="50"/>
      <c r="C240" s="18" t="s">
        <v>1</v>
      </c>
      <c r="D240" s="18"/>
      <c r="E240" s="18"/>
      <c r="F240" s="18"/>
      <c r="G240" s="20"/>
      <c r="H240" s="20"/>
      <c r="I240" s="118"/>
      <c r="J240" s="51"/>
      <c r="K240" s="166"/>
      <c r="L240" s="52">
        <f>SUM(L234:L239)</f>
        <v>8.75</v>
      </c>
      <c r="M240" s="20"/>
      <c r="N240" s="166">
        <f>SUM(N234:N239)</f>
        <v>8.75</v>
      </c>
      <c r="P240" s="16"/>
      <c r="R240"/>
      <c r="S240"/>
      <c r="T240"/>
      <c r="U240"/>
      <c r="V240"/>
      <c r="W240"/>
      <c r="X240"/>
      <c r="Y240"/>
      <c r="Z240"/>
      <c r="AA240"/>
    </row>
    <row r="241" spans="1:27" s="10" customFormat="1" ht="15.75">
      <c r="A241" s="40" t="s">
        <v>661</v>
      </c>
      <c r="B241" s="50"/>
      <c r="C241" s="18" t="s">
        <v>2</v>
      </c>
      <c r="D241" s="18"/>
      <c r="E241" s="18"/>
      <c r="F241" s="18"/>
      <c r="G241" s="20"/>
      <c r="H241" s="20"/>
      <c r="I241" s="118">
        <v>1</v>
      </c>
      <c r="J241" s="51" t="s">
        <v>21</v>
      </c>
      <c r="K241" s="166">
        <v>6.25</v>
      </c>
      <c r="L241" s="166">
        <f>I241*K241</f>
        <v>6.25</v>
      </c>
      <c r="M241" s="20">
        <f>$M$232*I241</f>
        <v>1</v>
      </c>
      <c r="N241" s="166">
        <f>M241*K241</f>
        <v>6.25</v>
      </c>
      <c r="P241" s="16"/>
      <c r="R241"/>
      <c r="S241"/>
      <c r="T241"/>
      <c r="U241"/>
      <c r="V241"/>
      <c r="W241"/>
      <c r="X241"/>
      <c r="Y241"/>
      <c r="Z241"/>
      <c r="AA241"/>
    </row>
    <row r="242" spans="1:27" s="10" customFormat="1" ht="15.75">
      <c r="A242" s="40" t="s">
        <v>661</v>
      </c>
      <c r="B242" s="50"/>
      <c r="C242" s="18" t="s">
        <v>3</v>
      </c>
      <c r="D242" s="18"/>
      <c r="E242" s="18"/>
      <c r="F242" s="18"/>
      <c r="G242" s="20"/>
      <c r="H242" s="20"/>
      <c r="I242" s="118"/>
      <c r="J242" s="51"/>
      <c r="K242" s="166"/>
      <c r="L242" s="52">
        <f>L240+L241</f>
        <v>15</v>
      </c>
      <c r="M242" s="20">
        <f>M232</f>
        <v>1</v>
      </c>
      <c r="N242" s="166">
        <f>L242*M242</f>
        <v>15</v>
      </c>
      <c r="P242" s="16"/>
      <c r="R242"/>
      <c r="S242"/>
      <c r="T242"/>
      <c r="U242"/>
      <c r="V242"/>
      <c r="W242"/>
      <c r="X242"/>
      <c r="Y242"/>
      <c r="Z242"/>
      <c r="AA242"/>
    </row>
    <row r="243" spans="1:27" s="10" customFormat="1" ht="15.75">
      <c r="A243" s="13"/>
      <c r="C243" s="13"/>
      <c r="D243" s="13"/>
      <c r="E243" s="13"/>
      <c r="F243" s="13"/>
      <c r="G243" s="14"/>
      <c r="H243" s="14"/>
      <c r="I243" s="116"/>
      <c r="J243" s="15"/>
      <c r="K243" s="15"/>
      <c r="N243" s="15"/>
      <c r="R243"/>
      <c r="S243"/>
      <c r="T243"/>
      <c r="U243"/>
      <c r="V243"/>
      <c r="W243"/>
      <c r="X243"/>
      <c r="Y243"/>
      <c r="Z243"/>
      <c r="AA243"/>
    </row>
    <row r="244" spans="1:27" s="10" customFormat="1" ht="16.5" thickBot="1">
      <c r="A244" s="3"/>
      <c r="C244" s="13"/>
      <c r="D244" s="13"/>
      <c r="E244" s="13"/>
      <c r="F244" s="13"/>
      <c r="G244" s="14"/>
      <c r="H244" s="14"/>
      <c r="I244" s="116"/>
      <c r="J244" s="15"/>
      <c r="K244" s="15"/>
      <c r="M244" s="25"/>
      <c r="N244" s="55"/>
      <c r="R244"/>
      <c r="S244"/>
      <c r="T244"/>
      <c r="U244"/>
      <c r="V244"/>
      <c r="W244"/>
      <c r="X244"/>
      <c r="Y244"/>
      <c r="Z244"/>
      <c r="AA244"/>
    </row>
    <row r="245" spans="1:27" s="10" customFormat="1" ht="16.5" thickBot="1">
      <c r="A245" s="40"/>
      <c r="B245" s="103"/>
      <c r="C245" s="175" t="s">
        <v>566</v>
      </c>
      <c r="D245" s="173"/>
      <c r="E245" s="173"/>
      <c r="F245" s="173"/>
      <c r="G245" s="173"/>
      <c r="H245" s="173"/>
      <c r="I245" s="173"/>
      <c r="J245" s="174"/>
      <c r="K245" s="145"/>
      <c r="L245" s="40" t="s">
        <v>122</v>
      </c>
      <c r="M245" s="20">
        <v>1</v>
      </c>
      <c r="N245" s="15"/>
      <c r="P245" s="16"/>
      <c r="R245"/>
      <c r="S245"/>
      <c r="T245"/>
      <c r="U245"/>
      <c r="V245"/>
      <c r="W245"/>
      <c r="X245"/>
      <c r="Y245"/>
      <c r="Z245"/>
      <c r="AA245"/>
    </row>
    <row r="246" spans="1:27" s="10" customFormat="1" ht="16.5" thickBot="1">
      <c r="A246" s="208" t="s">
        <v>670</v>
      </c>
      <c r="B246" s="43" t="s">
        <v>4</v>
      </c>
      <c r="C246" s="43" t="s">
        <v>5</v>
      </c>
      <c r="D246" s="44" t="s">
        <v>144</v>
      </c>
      <c r="E246" s="43" t="s">
        <v>6</v>
      </c>
      <c r="F246" s="43" t="s">
        <v>7</v>
      </c>
      <c r="G246" s="45" t="s">
        <v>8</v>
      </c>
      <c r="H246" s="43" t="s">
        <v>9</v>
      </c>
      <c r="I246" s="119" t="s">
        <v>122</v>
      </c>
      <c r="J246" s="45" t="s">
        <v>146</v>
      </c>
      <c r="K246" s="45" t="s">
        <v>10</v>
      </c>
      <c r="L246" s="45" t="s">
        <v>147</v>
      </c>
      <c r="M246" s="45" t="s">
        <v>206</v>
      </c>
      <c r="N246" s="209" t="s">
        <v>207</v>
      </c>
      <c r="R246"/>
      <c r="S246"/>
      <c r="T246"/>
      <c r="U246"/>
      <c r="V246"/>
      <c r="W246"/>
      <c r="X246"/>
      <c r="Y246"/>
      <c r="Z246"/>
      <c r="AA246"/>
    </row>
    <row r="247" spans="1:27" s="10" customFormat="1" ht="15.75">
      <c r="A247" s="40" t="s">
        <v>662</v>
      </c>
      <c r="B247" s="59">
        <v>1</v>
      </c>
      <c r="C247" s="41" t="s">
        <v>83</v>
      </c>
      <c r="D247" s="59" t="s">
        <v>152</v>
      </c>
      <c r="E247" s="59" t="s">
        <v>150</v>
      </c>
      <c r="F247" s="59"/>
      <c r="G247" s="60" t="s">
        <v>155</v>
      </c>
      <c r="H247" s="157" t="s">
        <v>153</v>
      </c>
      <c r="I247" s="124">
        <v>3</v>
      </c>
      <c r="J247" s="47" t="s">
        <v>86</v>
      </c>
      <c r="K247" s="166">
        <v>0.68</v>
      </c>
      <c r="L247" s="166">
        <f aca="true" t="shared" si="29" ref="L247:L253">I247*K247</f>
        <v>2.04</v>
      </c>
      <c r="M247" s="20">
        <f aca="true" t="shared" si="30" ref="M247:M253">$M$232*I247</f>
        <v>3</v>
      </c>
      <c r="N247" s="166">
        <f aca="true" t="shared" si="31" ref="N247:N253">M247*K247</f>
        <v>2.04</v>
      </c>
      <c r="P247" s="16"/>
      <c r="R247"/>
      <c r="S247"/>
      <c r="T247"/>
      <c r="U247"/>
      <c r="V247"/>
      <c r="W247"/>
      <c r="X247"/>
      <c r="Y247"/>
      <c r="Z247"/>
      <c r="AA247"/>
    </row>
    <row r="248" spans="1:27" s="10" customFormat="1" ht="15.75">
      <c r="A248" s="40" t="s">
        <v>662</v>
      </c>
      <c r="B248" s="18">
        <v>2</v>
      </c>
      <c r="C248" s="18" t="s">
        <v>195</v>
      </c>
      <c r="D248" s="48" t="s">
        <v>199</v>
      </c>
      <c r="E248" s="18"/>
      <c r="F248" s="18" t="s">
        <v>32</v>
      </c>
      <c r="G248" s="20" t="s">
        <v>32</v>
      </c>
      <c r="H248" s="18" t="s">
        <v>137</v>
      </c>
      <c r="I248" s="118">
        <v>1</v>
      </c>
      <c r="J248" s="20" t="s">
        <v>21</v>
      </c>
      <c r="K248" s="166">
        <v>0.95</v>
      </c>
      <c r="L248" s="166">
        <f t="shared" si="29"/>
        <v>0.95</v>
      </c>
      <c r="M248" s="20">
        <f t="shared" si="30"/>
        <v>1</v>
      </c>
      <c r="N248" s="166">
        <f t="shared" si="31"/>
        <v>0.95</v>
      </c>
      <c r="P248" s="16"/>
      <c r="R248"/>
      <c r="S248"/>
      <c r="T248"/>
      <c r="U248"/>
      <c r="V248"/>
      <c r="W248"/>
      <c r="X248"/>
      <c r="Y248"/>
      <c r="Z248"/>
      <c r="AA248"/>
    </row>
    <row r="249" spans="1:27" s="10" customFormat="1" ht="15.75">
      <c r="A249" s="40" t="s">
        <v>662</v>
      </c>
      <c r="B249" s="18">
        <v>3</v>
      </c>
      <c r="C249" s="18" t="s">
        <v>197</v>
      </c>
      <c r="D249" s="48" t="s">
        <v>203</v>
      </c>
      <c r="E249" s="18"/>
      <c r="F249" s="18" t="s">
        <v>32</v>
      </c>
      <c r="G249" s="20" t="s">
        <v>32</v>
      </c>
      <c r="H249" s="18" t="s">
        <v>132</v>
      </c>
      <c r="I249" s="118">
        <v>3</v>
      </c>
      <c r="J249" s="20" t="s">
        <v>21</v>
      </c>
      <c r="K249" s="166">
        <v>1</v>
      </c>
      <c r="L249" s="166">
        <f t="shared" si="29"/>
        <v>3</v>
      </c>
      <c r="M249" s="20">
        <f t="shared" si="30"/>
        <v>3</v>
      </c>
      <c r="N249" s="166">
        <f t="shared" si="31"/>
        <v>3</v>
      </c>
      <c r="P249" s="16"/>
      <c r="R249"/>
      <c r="S249"/>
      <c r="T249"/>
      <c r="U249"/>
      <c r="V249"/>
      <c r="W249"/>
      <c r="X249"/>
      <c r="Y249"/>
      <c r="Z249"/>
      <c r="AA249"/>
    </row>
    <row r="250" spans="1:27" s="10" customFormat="1" ht="15.75">
      <c r="A250" s="40" t="s">
        <v>662</v>
      </c>
      <c r="B250" s="61">
        <v>4</v>
      </c>
      <c r="C250" s="61" t="s">
        <v>401</v>
      </c>
      <c r="D250" s="13" t="s">
        <v>399</v>
      </c>
      <c r="E250" s="61"/>
      <c r="F250" s="61"/>
      <c r="G250" s="62" t="s">
        <v>400</v>
      </c>
      <c r="H250" s="61" t="s">
        <v>402</v>
      </c>
      <c r="I250" s="120">
        <v>2</v>
      </c>
      <c r="J250" s="41" t="s">
        <v>21</v>
      </c>
      <c r="K250" s="166">
        <v>0.18</v>
      </c>
      <c r="L250" s="166">
        <f t="shared" si="29"/>
        <v>0.36</v>
      </c>
      <c r="M250" s="20">
        <f t="shared" si="30"/>
        <v>2</v>
      </c>
      <c r="N250" s="166">
        <f t="shared" si="31"/>
        <v>0.36</v>
      </c>
      <c r="P250" s="16"/>
      <c r="R250"/>
      <c r="S250"/>
      <c r="T250"/>
      <c r="U250"/>
      <c r="V250"/>
      <c r="W250"/>
      <c r="X250"/>
      <c r="Y250"/>
      <c r="Z250"/>
      <c r="AA250"/>
    </row>
    <row r="251" spans="1:27" s="10" customFormat="1" ht="15.75">
      <c r="A251" s="40" t="s">
        <v>662</v>
      </c>
      <c r="B251" s="146">
        <v>5</v>
      </c>
      <c r="C251" s="146" t="s">
        <v>89</v>
      </c>
      <c r="D251" s="146" t="s">
        <v>626</v>
      </c>
      <c r="E251" s="146"/>
      <c r="F251" s="146" t="s">
        <v>627</v>
      </c>
      <c r="G251" s="146" t="s">
        <v>627</v>
      </c>
      <c r="H251" s="146" t="s">
        <v>628</v>
      </c>
      <c r="I251" s="181">
        <v>1</v>
      </c>
      <c r="J251" s="146" t="s">
        <v>21</v>
      </c>
      <c r="K251" s="166">
        <v>1.95</v>
      </c>
      <c r="L251" s="166">
        <f t="shared" si="29"/>
        <v>1.95</v>
      </c>
      <c r="M251" s="20">
        <f t="shared" si="30"/>
        <v>1</v>
      </c>
      <c r="N251" s="166">
        <f t="shared" si="31"/>
        <v>1.95</v>
      </c>
      <c r="P251" s="16"/>
      <c r="R251"/>
      <c r="S251"/>
      <c r="T251"/>
      <c r="U251"/>
      <c r="V251"/>
      <c r="W251"/>
      <c r="X251"/>
      <c r="Y251"/>
      <c r="Z251"/>
      <c r="AA251"/>
    </row>
    <row r="252" spans="1:27" s="10" customFormat="1" ht="15.75">
      <c r="A252" s="40" t="s">
        <v>662</v>
      </c>
      <c r="B252" s="146">
        <v>6</v>
      </c>
      <c r="C252" s="146" t="s">
        <v>629</v>
      </c>
      <c r="D252" s="146" t="s">
        <v>630</v>
      </c>
      <c r="E252" s="146"/>
      <c r="F252" s="146" t="s">
        <v>627</v>
      </c>
      <c r="G252" s="146" t="s">
        <v>627</v>
      </c>
      <c r="H252" s="146" t="s">
        <v>402</v>
      </c>
      <c r="I252" s="181">
        <v>2</v>
      </c>
      <c r="J252" s="146" t="s">
        <v>21</v>
      </c>
      <c r="K252" s="166">
        <v>0.2</v>
      </c>
      <c r="L252" s="166">
        <f t="shared" si="29"/>
        <v>0.4</v>
      </c>
      <c r="M252" s="20">
        <f t="shared" si="30"/>
        <v>2</v>
      </c>
      <c r="N252" s="166">
        <f t="shared" si="31"/>
        <v>0.4</v>
      </c>
      <c r="P252" s="16"/>
      <c r="R252"/>
      <c r="S252"/>
      <c r="T252"/>
      <c r="U252"/>
      <c r="V252"/>
      <c r="W252"/>
      <c r="X252"/>
      <c r="Y252"/>
      <c r="Z252"/>
      <c r="AA252"/>
    </row>
    <row r="253" spans="1:27" s="10" customFormat="1" ht="15.75">
      <c r="A253" s="40" t="s">
        <v>662</v>
      </c>
      <c r="B253" s="40">
        <v>7</v>
      </c>
      <c r="C253" s="40" t="s">
        <v>65</v>
      </c>
      <c r="D253" s="39" t="s">
        <v>66</v>
      </c>
      <c r="E253" s="40" t="s">
        <v>431</v>
      </c>
      <c r="F253" s="40"/>
      <c r="G253" s="41"/>
      <c r="H253" s="40"/>
      <c r="I253" s="122">
        <v>1</v>
      </c>
      <c r="J253" s="41"/>
      <c r="K253" s="166">
        <v>0.5</v>
      </c>
      <c r="L253" s="166">
        <f t="shared" si="29"/>
        <v>0.5</v>
      </c>
      <c r="M253" s="20">
        <f t="shared" si="30"/>
        <v>1</v>
      </c>
      <c r="N253" s="166">
        <f t="shared" si="31"/>
        <v>0.5</v>
      </c>
      <c r="P253" s="16"/>
      <c r="R253"/>
      <c r="S253"/>
      <c r="T253"/>
      <c r="U253"/>
      <c r="V253"/>
      <c r="W253"/>
      <c r="X253"/>
      <c r="Y253"/>
      <c r="Z253"/>
      <c r="AA253"/>
    </row>
    <row r="254" spans="1:27" s="10" customFormat="1" ht="15.75">
      <c r="A254" s="40" t="s">
        <v>662</v>
      </c>
      <c r="B254" s="50"/>
      <c r="C254" s="18" t="s">
        <v>1</v>
      </c>
      <c r="D254" s="18"/>
      <c r="E254" s="18"/>
      <c r="F254" s="18"/>
      <c r="G254" s="20"/>
      <c r="H254" s="20"/>
      <c r="I254" s="118"/>
      <c r="J254" s="51"/>
      <c r="K254" s="166"/>
      <c r="L254" s="52">
        <f>SUM(L247:L253)</f>
        <v>9.200000000000001</v>
      </c>
      <c r="M254" s="20"/>
      <c r="N254" s="166">
        <f>SUM(N247:N253)</f>
        <v>9.200000000000001</v>
      </c>
      <c r="P254" s="16"/>
      <c r="R254"/>
      <c r="S254"/>
      <c r="T254"/>
      <c r="U254"/>
      <c r="V254"/>
      <c r="W254"/>
      <c r="X254"/>
      <c r="Y254"/>
      <c r="Z254"/>
      <c r="AA254"/>
    </row>
    <row r="255" spans="1:27" s="10" customFormat="1" ht="15.75">
      <c r="A255" s="40" t="s">
        <v>662</v>
      </c>
      <c r="B255" s="50"/>
      <c r="C255" s="18" t="s">
        <v>2</v>
      </c>
      <c r="D255" s="18"/>
      <c r="E255" s="18"/>
      <c r="F255" s="18" t="s">
        <v>596</v>
      </c>
      <c r="G255" s="20"/>
      <c r="H255" s="20"/>
      <c r="I255" s="118">
        <v>1</v>
      </c>
      <c r="J255" s="51" t="s">
        <v>21</v>
      </c>
      <c r="K255" s="166">
        <v>6.25</v>
      </c>
      <c r="L255" s="166">
        <f>I255*K255</f>
        <v>6.25</v>
      </c>
      <c r="M255" s="20">
        <f>$M$232*I255</f>
        <v>1</v>
      </c>
      <c r="N255" s="166">
        <f>M255*K255</f>
        <v>6.25</v>
      </c>
      <c r="P255" s="16"/>
      <c r="R255"/>
      <c r="S255"/>
      <c r="T255"/>
      <c r="U255"/>
      <c r="V255"/>
      <c r="W255"/>
      <c r="X255"/>
      <c r="Y255"/>
      <c r="Z255"/>
      <c r="AA255"/>
    </row>
    <row r="256" spans="1:27" s="10" customFormat="1" ht="15.75">
      <c r="A256" s="40" t="s">
        <v>662</v>
      </c>
      <c r="B256" s="50"/>
      <c r="C256" s="18" t="s">
        <v>3</v>
      </c>
      <c r="D256" s="18"/>
      <c r="E256" s="18"/>
      <c r="F256" s="18"/>
      <c r="G256" s="20"/>
      <c r="H256" s="20"/>
      <c r="I256" s="118"/>
      <c r="J256" s="51"/>
      <c r="K256" s="166"/>
      <c r="L256" s="52">
        <f>L254+L255</f>
        <v>15.450000000000001</v>
      </c>
      <c r="M256" s="20">
        <f>M245</f>
        <v>1</v>
      </c>
      <c r="N256" s="166">
        <f>L256*M256</f>
        <v>15.450000000000001</v>
      </c>
      <c r="P256" s="16"/>
      <c r="R256"/>
      <c r="S256"/>
      <c r="T256"/>
      <c r="U256"/>
      <c r="V256"/>
      <c r="W256"/>
      <c r="X256"/>
      <c r="Y256"/>
      <c r="Z256"/>
      <c r="AA256"/>
    </row>
    <row r="257" spans="1:27" s="10" customFormat="1" ht="15.75">
      <c r="A257" s="3"/>
      <c r="C257" s="13"/>
      <c r="D257" s="13"/>
      <c r="E257" s="13"/>
      <c r="F257" s="13"/>
      <c r="G257" s="14"/>
      <c r="H257" s="14"/>
      <c r="I257" s="116"/>
      <c r="J257" s="15"/>
      <c r="K257" s="15"/>
      <c r="N257" s="15"/>
      <c r="R257"/>
      <c r="S257"/>
      <c r="T257"/>
      <c r="U257"/>
      <c r="V257"/>
      <c r="W257"/>
      <c r="X257"/>
      <c r="Y257"/>
      <c r="Z257"/>
      <c r="AA257"/>
    </row>
    <row r="258" spans="1:27" s="10" customFormat="1" ht="16.5" thickBot="1">
      <c r="A258" s="3"/>
      <c r="C258" s="13"/>
      <c r="D258" s="13"/>
      <c r="E258" s="13"/>
      <c r="F258" s="13"/>
      <c r="G258" s="14"/>
      <c r="H258" s="14"/>
      <c r="I258" s="116"/>
      <c r="J258" s="15"/>
      <c r="K258" s="15"/>
      <c r="M258" s="25"/>
      <c r="N258" s="55"/>
      <c r="R258"/>
      <c r="S258"/>
      <c r="T258"/>
      <c r="U258"/>
      <c r="V258"/>
      <c r="W258"/>
      <c r="X258"/>
      <c r="Y258"/>
      <c r="Z258"/>
      <c r="AA258"/>
    </row>
    <row r="259" spans="1:27" s="10" customFormat="1" ht="16.5" thickBot="1">
      <c r="A259" s="40"/>
      <c r="B259" s="103"/>
      <c r="C259" s="175" t="s">
        <v>565</v>
      </c>
      <c r="D259" s="173"/>
      <c r="E259" s="173"/>
      <c r="F259" s="173"/>
      <c r="G259" s="173"/>
      <c r="H259" s="173"/>
      <c r="I259" s="173"/>
      <c r="J259" s="174"/>
      <c r="K259" s="145"/>
      <c r="L259" s="40" t="s">
        <v>122</v>
      </c>
      <c r="M259" s="20">
        <v>1</v>
      </c>
      <c r="N259" s="15"/>
      <c r="P259" s="16"/>
      <c r="R259"/>
      <c r="S259"/>
      <c r="T259"/>
      <c r="U259"/>
      <c r="V259"/>
      <c r="W259"/>
      <c r="X259"/>
      <c r="Y259"/>
      <c r="Z259"/>
      <c r="AA259"/>
    </row>
    <row r="260" spans="1:27" s="10" customFormat="1" ht="16.5" thickBot="1">
      <c r="A260" s="208" t="s">
        <v>670</v>
      </c>
      <c r="B260" s="43" t="s">
        <v>4</v>
      </c>
      <c r="C260" s="43" t="s">
        <v>5</v>
      </c>
      <c r="D260" s="44" t="s">
        <v>144</v>
      </c>
      <c r="E260" s="43" t="s">
        <v>6</v>
      </c>
      <c r="F260" s="43" t="s">
        <v>7</v>
      </c>
      <c r="G260" s="45" t="s">
        <v>8</v>
      </c>
      <c r="H260" s="43" t="s">
        <v>9</v>
      </c>
      <c r="I260" s="119" t="s">
        <v>122</v>
      </c>
      <c r="J260" s="45" t="s">
        <v>146</v>
      </c>
      <c r="K260" s="45" t="s">
        <v>10</v>
      </c>
      <c r="L260" s="45" t="s">
        <v>147</v>
      </c>
      <c r="M260" s="45" t="s">
        <v>206</v>
      </c>
      <c r="N260" s="209" t="s">
        <v>207</v>
      </c>
      <c r="R260"/>
      <c r="S260"/>
      <c r="T260"/>
      <c r="U260"/>
      <c r="V260"/>
      <c r="W260"/>
      <c r="X260"/>
      <c r="Y260"/>
      <c r="Z260"/>
      <c r="AA260"/>
    </row>
    <row r="261" spans="1:27" s="10" customFormat="1" ht="15.75">
      <c r="A261" s="40" t="s">
        <v>663</v>
      </c>
      <c r="B261" s="59">
        <v>1</v>
      </c>
      <c r="C261" s="41" t="s">
        <v>83</v>
      </c>
      <c r="D261" s="59" t="s">
        <v>156</v>
      </c>
      <c r="E261" s="59" t="s">
        <v>151</v>
      </c>
      <c r="F261" s="59"/>
      <c r="G261" s="60" t="s">
        <v>155</v>
      </c>
      <c r="H261" s="59" t="s">
        <v>157</v>
      </c>
      <c r="I261" s="124">
        <v>3</v>
      </c>
      <c r="J261" s="47" t="s">
        <v>86</v>
      </c>
      <c r="K261" s="166">
        <v>0.89</v>
      </c>
      <c r="L261" s="166">
        <f>I261*K261</f>
        <v>2.67</v>
      </c>
      <c r="M261" s="20">
        <f>$M$259*I261</f>
        <v>3</v>
      </c>
      <c r="N261" s="166">
        <f aca="true" t="shared" si="32" ref="N261:N267">M261*K261</f>
        <v>2.67</v>
      </c>
      <c r="P261" s="16"/>
      <c r="R261"/>
      <c r="S261"/>
      <c r="T261"/>
      <c r="U261"/>
      <c r="V261"/>
      <c r="W261"/>
      <c r="X261"/>
      <c r="Y261"/>
      <c r="Z261"/>
      <c r="AA261"/>
    </row>
    <row r="262" spans="1:27" s="10" customFormat="1" ht="15.75">
      <c r="A262" s="40" t="s">
        <v>663</v>
      </c>
      <c r="B262" s="18">
        <v>2</v>
      </c>
      <c r="C262" s="18" t="s">
        <v>195</v>
      </c>
      <c r="D262" s="48" t="s">
        <v>202</v>
      </c>
      <c r="E262" s="18"/>
      <c r="F262" s="18" t="s">
        <v>32</v>
      </c>
      <c r="G262" s="20" t="s">
        <v>32</v>
      </c>
      <c r="H262" s="18" t="s">
        <v>141</v>
      </c>
      <c r="I262" s="118">
        <v>1</v>
      </c>
      <c r="J262" s="20" t="s">
        <v>21</v>
      </c>
      <c r="K262" s="166">
        <v>0.95</v>
      </c>
      <c r="L262" s="166">
        <f>I262*K262</f>
        <v>0.95</v>
      </c>
      <c r="M262" s="20">
        <f aca="true" t="shared" si="33" ref="M262:M269">$M$259*I262</f>
        <v>1</v>
      </c>
      <c r="N262" s="166">
        <f t="shared" si="32"/>
        <v>0.95</v>
      </c>
      <c r="P262" s="16"/>
      <c r="R262"/>
      <c r="S262"/>
      <c r="T262"/>
      <c r="U262"/>
      <c r="V262"/>
      <c r="W262"/>
      <c r="X262"/>
      <c r="Y262"/>
      <c r="Z262"/>
      <c r="AA262"/>
    </row>
    <row r="263" spans="1:27" s="10" customFormat="1" ht="15.75">
      <c r="A263" s="40" t="s">
        <v>663</v>
      </c>
      <c r="B263" s="18">
        <v>3</v>
      </c>
      <c r="C263" s="18" t="s">
        <v>197</v>
      </c>
      <c r="D263" s="48" t="s">
        <v>198</v>
      </c>
      <c r="E263" s="18"/>
      <c r="F263" s="18" t="s">
        <v>32</v>
      </c>
      <c r="G263" s="20" t="s">
        <v>32</v>
      </c>
      <c r="H263" s="18" t="s">
        <v>131</v>
      </c>
      <c r="I263" s="118">
        <v>2</v>
      </c>
      <c r="J263" s="20" t="s">
        <v>21</v>
      </c>
      <c r="K263" s="166">
        <v>0.97</v>
      </c>
      <c r="L263" s="166">
        <f>I263*K263</f>
        <v>1.94</v>
      </c>
      <c r="M263" s="20">
        <f t="shared" si="33"/>
        <v>2</v>
      </c>
      <c r="N263" s="166">
        <f t="shared" si="32"/>
        <v>1.94</v>
      </c>
      <c r="P263" s="16"/>
      <c r="R263"/>
      <c r="S263"/>
      <c r="T263"/>
      <c r="U263"/>
      <c r="V263"/>
      <c r="W263"/>
      <c r="X263"/>
      <c r="Y263"/>
      <c r="Z263"/>
      <c r="AA263"/>
    </row>
    <row r="264" spans="1:27" s="10" customFormat="1" ht="15.75">
      <c r="A264" s="40" t="s">
        <v>663</v>
      </c>
      <c r="B264" s="18">
        <v>4</v>
      </c>
      <c r="C264" s="18" t="s">
        <v>197</v>
      </c>
      <c r="D264" s="48" t="s">
        <v>200</v>
      </c>
      <c r="E264" s="18"/>
      <c r="F264" s="18" t="s">
        <v>32</v>
      </c>
      <c r="G264" s="20" t="s">
        <v>32</v>
      </c>
      <c r="H264" s="18" t="s">
        <v>132</v>
      </c>
      <c r="I264" s="118">
        <v>1</v>
      </c>
      <c r="J264" s="20" t="s">
        <v>21</v>
      </c>
      <c r="K264" s="166">
        <v>1</v>
      </c>
      <c r="L264" s="166">
        <f>I264*K264</f>
        <v>1</v>
      </c>
      <c r="M264" s="20">
        <f t="shared" si="33"/>
        <v>1</v>
      </c>
      <c r="N264" s="166">
        <f t="shared" si="32"/>
        <v>1</v>
      </c>
      <c r="P264" s="16"/>
      <c r="R264"/>
      <c r="S264"/>
      <c r="T264"/>
      <c r="U264"/>
      <c r="V264"/>
      <c r="W264"/>
      <c r="X264"/>
      <c r="Y264"/>
      <c r="Z264"/>
      <c r="AA264"/>
    </row>
    <row r="265" spans="1:27" s="10" customFormat="1" ht="15.75">
      <c r="A265" s="40" t="s">
        <v>663</v>
      </c>
      <c r="B265" s="146">
        <v>5</v>
      </c>
      <c r="C265" s="146" t="s">
        <v>89</v>
      </c>
      <c r="D265" s="146" t="s">
        <v>626</v>
      </c>
      <c r="E265" s="146"/>
      <c r="F265" s="146" t="s">
        <v>627</v>
      </c>
      <c r="G265" s="146" t="s">
        <v>627</v>
      </c>
      <c r="H265" s="146" t="s">
        <v>628</v>
      </c>
      <c r="I265" s="181">
        <v>1</v>
      </c>
      <c r="J265" s="146" t="s">
        <v>21</v>
      </c>
      <c r="K265" s="166">
        <v>1.95</v>
      </c>
      <c r="L265" s="166">
        <f>I265*K265</f>
        <v>1.95</v>
      </c>
      <c r="M265" s="20">
        <f t="shared" si="33"/>
        <v>1</v>
      </c>
      <c r="N265" s="166">
        <f t="shared" si="32"/>
        <v>1.95</v>
      </c>
      <c r="P265" s="16"/>
      <c r="R265"/>
      <c r="S265"/>
      <c r="T265"/>
      <c r="U265"/>
      <c r="V265"/>
      <c r="W265"/>
      <c r="X265"/>
      <c r="Y265"/>
      <c r="Z265"/>
      <c r="AA265"/>
    </row>
    <row r="266" spans="1:27" s="10" customFormat="1" ht="15.75">
      <c r="A266" s="40" t="s">
        <v>663</v>
      </c>
      <c r="B266" s="146">
        <v>6</v>
      </c>
      <c r="C266" s="146" t="s">
        <v>629</v>
      </c>
      <c r="D266" s="146" t="s">
        <v>630</v>
      </c>
      <c r="E266" s="146"/>
      <c r="F266" s="146" t="s">
        <v>627</v>
      </c>
      <c r="G266" s="146" t="s">
        <v>627</v>
      </c>
      <c r="H266" s="146" t="s">
        <v>402</v>
      </c>
      <c r="I266" s="181">
        <v>2</v>
      </c>
      <c r="J266" s="146" t="s">
        <v>21</v>
      </c>
      <c r="K266" s="166">
        <v>0.2</v>
      </c>
      <c r="L266" s="166">
        <f>I266*K266</f>
        <v>0.4</v>
      </c>
      <c r="M266" s="20">
        <f t="shared" si="33"/>
        <v>2</v>
      </c>
      <c r="N266" s="166">
        <f t="shared" si="32"/>
        <v>0.4</v>
      </c>
      <c r="P266" s="16"/>
      <c r="R266"/>
      <c r="S266"/>
      <c r="T266"/>
      <c r="U266"/>
      <c r="V266"/>
      <c r="W266"/>
      <c r="X266"/>
      <c r="Y266"/>
      <c r="Z266"/>
      <c r="AA266"/>
    </row>
    <row r="267" spans="1:27" s="10" customFormat="1" ht="15.75">
      <c r="A267" s="40" t="s">
        <v>663</v>
      </c>
      <c r="B267" s="18">
        <v>7</v>
      </c>
      <c r="C267" s="40" t="s">
        <v>65</v>
      </c>
      <c r="D267" s="39" t="s">
        <v>66</v>
      </c>
      <c r="E267" s="40" t="s">
        <v>431</v>
      </c>
      <c r="F267" s="40"/>
      <c r="G267" s="41"/>
      <c r="H267" s="40"/>
      <c r="I267" s="122">
        <v>1</v>
      </c>
      <c r="J267" s="41" t="s">
        <v>21</v>
      </c>
      <c r="K267" s="166">
        <v>0.5</v>
      </c>
      <c r="L267" s="166">
        <f>K267</f>
        <v>0.5</v>
      </c>
      <c r="M267" s="20">
        <f t="shared" si="33"/>
        <v>1</v>
      </c>
      <c r="N267" s="166">
        <f t="shared" si="32"/>
        <v>0.5</v>
      </c>
      <c r="P267" s="16"/>
      <c r="R267"/>
      <c r="S267"/>
      <c r="T267"/>
      <c r="U267"/>
      <c r="V267"/>
      <c r="W267"/>
      <c r="X267"/>
      <c r="Y267"/>
      <c r="Z267"/>
      <c r="AA267"/>
    </row>
    <row r="268" spans="1:27" s="10" customFormat="1" ht="15.75">
      <c r="A268" s="40" t="s">
        <v>663</v>
      </c>
      <c r="B268" s="50"/>
      <c r="C268" s="18" t="s">
        <v>1</v>
      </c>
      <c r="D268" s="18"/>
      <c r="E268" s="18"/>
      <c r="F268" s="18"/>
      <c r="G268" s="20"/>
      <c r="H268" s="20"/>
      <c r="I268" s="118"/>
      <c r="J268" s="51"/>
      <c r="K268" s="166"/>
      <c r="L268" s="52">
        <f>SUM(L261:L267)</f>
        <v>9.41</v>
      </c>
      <c r="M268" s="20"/>
      <c r="N268" s="166">
        <f>SUM(N261:N267)</f>
        <v>9.41</v>
      </c>
      <c r="P268" s="16"/>
      <c r="R268"/>
      <c r="S268"/>
      <c r="T268"/>
      <c r="U268"/>
      <c r="V268"/>
      <c r="W268"/>
      <c r="X268"/>
      <c r="Y268"/>
      <c r="Z268"/>
      <c r="AA268"/>
    </row>
    <row r="269" spans="1:27" s="10" customFormat="1" ht="15.75">
      <c r="A269" s="40" t="s">
        <v>663</v>
      </c>
      <c r="B269" s="50"/>
      <c r="C269" s="18" t="s">
        <v>2</v>
      </c>
      <c r="D269" s="18"/>
      <c r="E269" s="18"/>
      <c r="F269" s="18" t="s">
        <v>596</v>
      </c>
      <c r="G269" s="20"/>
      <c r="H269" s="20"/>
      <c r="I269" s="118">
        <v>1</v>
      </c>
      <c r="J269" s="51" t="s">
        <v>21</v>
      </c>
      <c r="K269" s="166">
        <v>6.25</v>
      </c>
      <c r="L269" s="166">
        <f>I269*K269</f>
        <v>6.25</v>
      </c>
      <c r="M269" s="20">
        <f t="shared" si="33"/>
        <v>1</v>
      </c>
      <c r="N269" s="166">
        <f>M269*K269</f>
        <v>6.25</v>
      </c>
      <c r="P269" s="16"/>
      <c r="R269"/>
      <c r="S269"/>
      <c r="T269"/>
      <c r="U269"/>
      <c r="V269"/>
      <c r="W269"/>
      <c r="X269"/>
      <c r="Y269"/>
      <c r="Z269"/>
      <c r="AA269"/>
    </row>
    <row r="270" spans="1:27" s="10" customFormat="1" ht="15.75">
      <c r="A270" s="40" t="s">
        <v>663</v>
      </c>
      <c r="B270" s="50"/>
      <c r="C270" s="18" t="s">
        <v>3</v>
      </c>
      <c r="D270" s="18"/>
      <c r="E270" s="18"/>
      <c r="F270" s="18"/>
      <c r="G270" s="20"/>
      <c r="H270" s="20"/>
      <c r="I270" s="118"/>
      <c r="J270" s="51"/>
      <c r="K270" s="166"/>
      <c r="L270" s="52">
        <f>L268+L269</f>
        <v>15.66</v>
      </c>
      <c r="M270" s="20">
        <f>M259</f>
        <v>1</v>
      </c>
      <c r="N270" s="166">
        <f>L270*M270</f>
        <v>15.66</v>
      </c>
      <c r="P270" s="16"/>
      <c r="R270"/>
      <c r="S270"/>
      <c r="T270"/>
      <c r="U270"/>
      <c r="V270"/>
      <c r="W270"/>
      <c r="X270"/>
      <c r="Y270"/>
      <c r="Z270"/>
      <c r="AA270"/>
    </row>
    <row r="271" spans="1:27" s="10" customFormat="1" ht="15.75">
      <c r="A271" s="3"/>
      <c r="C271" s="13"/>
      <c r="D271" s="13"/>
      <c r="E271" s="13"/>
      <c r="F271" s="13"/>
      <c r="G271" s="14"/>
      <c r="H271" s="14"/>
      <c r="I271" s="116"/>
      <c r="J271" s="15"/>
      <c r="K271" s="15"/>
      <c r="N271" s="15"/>
      <c r="R271"/>
      <c r="S271"/>
      <c r="T271"/>
      <c r="U271"/>
      <c r="V271"/>
      <c r="W271"/>
      <c r="X271"/>
      <c r="Y271"/>
      <c r="Z271"/>
      <c r="AA271"/>
    </row>
    <row r="272" spans="1:27" s="10" customFormat="1" ht="16.5" thickBot="1">
      <c r="A272" s="3"/>
      <c r="C272" s="13"/>
      <c r="D272" s="13"/>
      <c r="E272" s="13"/>
      <c r="F272" s="13"/>
      <c r="G272" s="14"/>
      <c r="H272" s="14"/>
      <c r="I272" s="116"/>
      <c r="J272" s="15"/>
      <c r="K272" s="15"/>
      <c r="M272" s="25"/>
      <c r="N272" s="55"/>
      <c r="R272"/>
      <c r="S272"/>
      <c r="T272"/>
      <c r="U272"/>
      <c r="V272"/>
      <c r="W272"/>
      <c r="X272"/>
      <c r="Y272"/>
      <c r="Z272"/>
      <c r="AA272"/>
    </row>
    <row r="273" spans="1:27" s="10" customFormat="1" ht="16.5" thickBot="1">
      <c r="A273" s="40"/>
      <c r="B273" s="103"/>
      <c r="C273" s="175" t="s">
        <v>567</v>
      </c>
      <c r="D273" s="173"/>
      <c r="E273" s="173"/>
      <c r="F273" s="173"/>
      <c r="G273" s="173"/>
      <c r="H273" s="173"/>
      <c r="I273" s="173"/>
      <c r="J273" s="174"/>
      <c r="K273" s="145"/>
      <c r="L273" s="40" t="s">
        <v>122</v>
      </c>
      <c r="M273" s="20">
        <v>1</v>
      </c>
      <c r="N273" s="15"/>
      <c r="P273" s="16"/>
      <c r="R273"/>
      <c r="S273"/>
      <c r="T273"/>
      <c r="U273"/>
      <c r="V273"/>
      <c r="W273"/>
      <c r="X273"/>
      <c r="Y273"/>
      <c r="Z273"/>
      <c r="AA273"/>
    </row>
    <row r="274" spans="1:27" s="10" customFormat="1" ht="16.5" thickBot="1">
      <c r="A274" s="208" t="s">
        <v>670</v>
      </c>
      <c r="B274" s="43" t="s">
        <v>4</v>
      </c>
      <c r="C274" s="43" t="s">
        <v>5</v>
      </c>
      <c r="D274" s="44" t="s">
        <v>144</v>
      </c>
      <c r="E274" s="43" t="s">
        <v>6</v>
      </c>
      <c r="F274" s="43" t="s">
        <v>7</v>
      </c>
      <c r="G274" s="45" t="s">
        <v>8</v>
      </c>
      <c r="H274" s="43" t="s">
        <v>9</v>
      </c>
      <c r="I274" s="119" t="s">
        <v>122</v>
      </c>
      <c r="J274" s="45" t="s">
        <v>146</v>
      </c>
      <c r="K274" s="45" t="s">
        <v>10</v>
      </c>
      <c r="L274" s="45" t="s">
        <v>147</v>
      </c>
      <c r="M274" s="45" t="s">
        <v>206</v>
      </c>
      <c r="N274" s="209" t="s">
        <v>207</v>
      </c>
      <c r="R274"/>
      <c r="S274"/>
      <c r="T274"/>
      <c r="U274"/>
      <c r="V274"/>
      <c r="W274"/>
      <c r="X274"/>
      <c r="Y274"/>
      <c r="Z274"/>
      <c r="AA274"/>
    </row>
    <row r="275" spans="1:27" s="10" customFormat="1" ht="15.75">
      <c r="A275" s="40" t="s">
        <v>664</v>
      </c>
      <c r="B275" s="59">
        <v>1</v>
      </c>
      <c r="C275" s="41" t="s">
        <v>83</v>
      </c>
      <c r="D275" s="59" t="s">
        <v>156</v>
      </c>
      <c r="E275" s="59" t="s">
        <v>151</v>
      </c>
      <c r="F275" s="59"/>
      <c r="G275" s="60" t="s">
        <v>155</v>
      </c>
      <c r="H275" s="59" t="s">
        <v>157</v>
      </c>
      <c r="I275" s="124">
        <v>3</v>
      </c>
      <c r="J275" s="47" t="s">
        <v>86</v>
      </c>
      <c r="K275" s="166">
        <v>0.89</v>
      </c>
      <c r="L275" s="166">
        <f aca="true" t="shared" si="34" ref="L275:L281">I275*K275</f>
        <v>2.67</v>
      </c>
      <c r="M275" s="20">
        <f>$M$259*I275</f>
        <v>3</v>
      </c>
      <c r="N275" s="166">
        <f aca="true" t="shared" si="35" ref="N275:N282">M275*K275</f>
        <v>2.67</v>
      </c>
      <c r="P275" s="16"/>
      <c r="R275"/>
      <c r="S275"/>
      <c r="T275"/>
      <c r="U275"/>
      <c r="V275"/>
      <c r="W275"/>
      <c r="X275"/>
      <c r="Y275"/>
      <c r="Z275"/>
      <c r="AA275"/>
    </row>
    <row r="276" spans="1:27" s="10" customFormat="1" ht="15.75">
      <c r="A276" s="40" t="s">
        <v>664</v>
      </c>
      <c r="B276" s="18">
        <v>2</v>
      </c>
      <c r="C276" s="18" t="s">
        <v>195</v>
      </c>
      <c r="D276" s="48" t="s">
        <v>201</v>
      </c>
      <c r="E276" s="18"/>
      <c r="F276" s="18" t="s">
        <v>32</v>
      </c>
      <c r="G276" s="20" t="s">
        <v>32</v>
      </c>
      <c r="H276" s="18" t="s">
        <v>140</v>
      </c>
      <c r="I276" s="118">
        <v>1</v>
      </c>
      <c r="J276" s="20" t="s">
        <v>21</v>
      </c>
      <c r="K276" s="166">
        <v>1.05</v>
      </c>
      <c r="L276" s="166">
        <f t="shared" si="34"/>
        <v>1.05</v>
      </c>
      <c r="M276" s="20">
        <f aca="true" t="shared" si="36" ref="M276:M282">$M$259*I276</f>
        <v>1</v>
      </c>
      <c r="N276" s="166">
        <f t="shared" si="35"/>
        <v>1.05</v>
      </c>
      <c r="P276" s="16"/>
      <c r="R276"/>
      <c r="S276"/>
      <c r="T276"/>
      <c r="U276"/>
      <c r="V276"/>
      <c r="W276"/>
      <c r="X276"/>
      <c r="Y276"/>
      <c r="Z276"/>
      <c r="AA276"/>
    </row>
    <row r="277" spans="1:27" s="10" customFormat="1" ht="15.75">
      <c r="A277" s="40" t="s">
        <v>664</v>
      </c>
      <c r="B277" s="18">
        <v>3</v>
      </c>
      <c r="C277" s="18" t="s">
        <v>197</v>
      </c>
      <c r="D277" s="48" t="s">
        <v>200</v>
      </c>
      <c r="E277" s="18"/>
      <c r="F277" s="18" t="s">
        <v>32</v>
      </c>
      <c r="G277" s="20" t="s">
        <v>32</v>
      </c>
      <c r="H277" s="18" t="s">
        <v>132</v>
      </c>
      <c r="I277" s="118">
        <v>2</v>
      </c>
      <c r="J277" s="20" t="s">
        <v>21</v>
      </c>
      <c r="K277" s="166">
        <v>1</v>
      </c>
      <c r="L277" s="166">
        <f t="shared" si="34"/>
        <v>2</v>
      </c>
      <c r="M277" s="20">
        <f t="shared" si="36"/>
        <v>2</v>
      </c>
      <c r="N277" s="166">
        <f t="shared" si="35"/>
        <v>2</v>
      </c>
      <c r="P277" s="16"/>
      <c r="R277"/>
      <c r="S277"/>
      <c r="T277"/>
      <c r="U277"/>
      <c r="V277"/>
      <c r="W277"/>
      <c r="X277"/>
      <c r="Y277"/>
      <c r="Z277"/>
      <c r="AA277"/>
    </row>
    <row r="278" spans="1:27" s="10" customFormat="1" ht="15.75">
      <c r="A278" s="40" t="s">
        <v>664</v>
      </c>
      <c r="B278" s="18">
        <v>4</v>
      </c>
      <c r="C278" s="18" t="s">
        <v>197</v>
      </c>
      <c r="D278" s="48" t="s">
        <v>198</v>
      </c>
      <c r="E278" s="18"/>
      <c r="F278" s="18" t="s">
        <v>32</v>
      </c>
      <c r="G278" s="20" t="s">
        <v>32</v>
      </c>
      <c r="H278" s="18" t="s">
        <v>131</v>
      </c>
      <c r="I278" s="118">
        <v>1</v>
      </c>
      <c r="J278" s="20" t="s">
        <v>21</v>
      </c>
      <c r="K278" s="166">
        <v>0.97</v>
      </c>
      <c r="L278" s="166">
        <f t="shared" si="34"/>
        <v>0.97</v>
      </c>
      <c r="M278" s="20">
        <f t="shared" si="36"/>
        <v>1</v>
      </c>
      <c r="N278" s="166">
        <f t="shared" si="35"/>
        <v>0.97</v>
      </c>
      <c r="P278" s="16"/>
      <c r="R278"/>
      <c r="S278"/>
      <c r="T278"/>
      <c r="U278"/>
      <c r="V278"/>
      <c r="W278"/>
      <c r="X278"/>
      <c r="Y278"/>
      <c r="Z278"/>
      <c r="AA278"/>
    </row>
    <row r="279" spans="1:27" s="10" customFormat="1" ht="15.75">
      <c r="A279" s="40" t="s">
        <v>664</v>
      </c>
      <c r="B279" s="61">
        <v>5</v>
      </c>
      <c r="C279" s="61" t="s">
        <v>401</v>
      </c>
      <c r="D279" s="13" t="s">
        <v>399</v>
      </c>
      <c r="E279" s="61"/>
      <c r="F279" s="61"/>
      <c r="G279" s="62" t="s">
        <v>400</v>
      </c>
      <c r="H279" s="61" t="s">
        <v>402</v>
      </c>
      <c r="I279" s="120">
        <v>2</v>
      </c>
      <c r="J279" s="41" t="s">
        <v>21</v>
      </c>
      <c r="K279" s="166">
        <v>0.18</v>
      </c>
      <c r="L279" s="166">
        <f t="shared" si="34"/>
        <v>0.36</v>
      </c>
      <c r="M279" s="20">
        <f t="shared" si="36"/>
        <v>2</v>
      </c>
      <c r="N279" s="166">
        <f t="shared" si="35"/>
        <v>0.36</v>
      </c>
      <c r="P279" s="16"/>
      <c r="R279"/>
      <c r="S279"/>
      <c r="T279"/>
      <c r="U279"/>
      <c r="V279"/>
      <c r="W279"/>
      <c r="X279"/>
      <c r="Y279"/>
      <c r="Z279"/>
      <c r="AA279"/>
    </row>
    <row r="280" spans="1:27" s="10" customFormat="1" ht="15.75">
      <c r="A280" s="40" t="s">
        <v>664</v>
      </c>
      <c r="B280" s="146">
        <v>6</v>
      </c>
      <c r="C280" s="146" t="s">
        <v>89</v>
      </c>
      <c r="D280" s="146" t="s">
        <v>626</v>
      </c>
      <c r="E280" s="146"/>
      <c r="F280" s="146" t="s">
        <v>627</v>
      </c>
      <c r="G280" s="146" t="s">
        <v>627</v>
      </c>
      <c r="H280" s="146" t="s">
        <v>628</v>
      </c>
      <c r="I280" s="181">
        <v>1</v>
      </c>
      <c r="J280" s="146" t="s">
        <v>21</v>
      </c>
      <c r="K280" s="166">
        <v>1.95</v>
      </c>
      <c r="L280" s="166">
        <f t="shared" si="34"/>
        <v>1.95</v>
      </c>
      <c r="M280" s="20">
        <f t="shared" si="36"/>
        <v>1</v>
      </c>
      <c r="N280" s="166">
        <f t="shared" si="35"/>
        <v>1.95</v>
      </c>
      <c r="P280" s="16"/>
      <c r="R280"/>
      <c r="S280"/>
      <c r="T280"/>
      <c r="U280"/>
      <c r="V280"/>
      <c r="W280"/>
      <c r="X280"/>
      <c r="Y280"/>
      <c r="Z280"/>
      <c r="AA280"/>
    </row>
    <row r="281" spans="1:27" s="10" customFormat="1" ht="15.75">
      <c r="A281" s="40" t="s">
        <v>664</v>
      </c>
      <c r="B281" s="146">
        <v>7</v>
      </c>
      <c r="C281" s="146" t="s">
        <v>629</v>
      </c>
      <c r="D281" s="146" t="s">
        <v>630</v>
      </c>
      <c r="E281" s="146"/>
      <c r="F281" s="146" t="s">
        <v>627</v>
      </c>
      <c r="G281" s="146" t="s">
        <v>627</v>
      </c>
      <c r="H281" s="146" t="s">
        <v>402</v>
      </c>
      <c r="I281" s="181">
        <v>2</v>
      </c>
      <c r="J281" s="146" t="s">
        <v>21</v>
      </c>
      <c r="K281" s="166">
        <v>0.2</v>
      </c>
      <c r="L281" s="166">
        <f t="shared" si="34"/>
        <v>0.4</v>
      </c>
      <c r="M281" s="20">
        <f t="shared" si="36"/>
        <v>2</v>
      </c>
      <c r="N281" s="166">
        <f t="shared" si="35"/>
        <v>0.4</v>
      </c>
      <c r="P281" s="16"/>
      <c r="R281"/>
      <c r="S281"/>
      <c r="T281"/>
      <c r="U281"/>
      <c r="V281"/>
      <c r="W281"/>
      <c r="X281"/>
      <c r="Y281"/>
      <c r="Z281"/>
      <c r="AA281"/>
    </row>
    <row r="282" spans="1:27" s="10" customFormat="1" ht="15.75">
      <c r="A282" s="40" t="s">
        <v>664</v>
      </c>
      <c r="B282" s="40">
        <v>8</v>
      </c>
      <c r="C282" s="40" t="s">
        <v>65</v>
      </c>
      <c r="D282" s="39" t="s">
        <v>66</v>
      </c>
      <c r="E282" s="40" t="s">
        <v>431</v>
      </c>
      <c r="F282" s="40"/>
      <c r="G282" s="41"/>
      <c r="H282" s="40"/>
      <c r="I282" s="122">
        <v>1</v>
      </c>
      <c r="J282" s="41" t="s">
        <v>21</v>
      </c>
      <c r="K282" s="166">
        <v>0.5</v>
      </c>
      <c r="L282" s="166">
        <f>K282</f>
        <v>0.5</v>
      </c>
      <c r="M282" s="20">
        <f t="shared" si="36"/>
        <v>1</v>
      </c>
      <c r="N282" s="166">
        <f t="shared" si="35"/>
        <v>0.5</v>
      </c>
      <c r="P282" s="16"/>
      <c r="R282"/>
      <c r="S282"/>
      <c r="T282"/>
      <c r="U282"/>
      <c r="V282"/>
      <c r="W282"/>
      <c r="X282"/>
      <c r="Y282"/>
      <c r="Z282"/>
      <c r="AA282"/>
    </row>
    <row r="283" spans="1:27" s="10" customFormat="1" ht="15.75">
      <c r="A283" s="40" t="s">
        <v>664</v>
      </c>
      <c r="B283" s="50"/>
      <c r="C283" s="18" t="s">
        <v>1</v>
      </c>
      <c r="D283" s="18"/>
      <c r="E283" s="18"/>
      <c r="F283" s="18"/>
      <c r="G283" s="20"/>
      <c r="H283" s="20"/>
      <c r="I283" s="118"/>
      <c r="J283" s="51"/>
      <c r="K283" s="166"/>
      <c r="L283" s="52">
        <f>SUM(L275:L282)</f>
        <v>9.9</v>
      </c>
      <c r="M283" s="20"/>
      <c r="N283" s="166">
        <f>SUM(N275:N282)</f>
        <v>9.9</v>
      </c>
      <c r="P283" s="16"/>
      <c r="R283"/>
      <c r="S283"/>
      <c r="T283"/>
      <c r="U283"/>
      <c r="V283"/>
      <c r="W283"/>
      <c r="X283"/>
      <c r="Y283"/>
      <c r="Z283"/>
      <c r="AA283"/>
    </row>
    <row r="284" spans="1:27" s="10" customFormat="1" ht="15.75">
      <c r="A284" s="40" t="s">
        <v>664</v>
      </c>
      <c r="B284" s="50"/>
      <c r="C284" s="18" t="s">
        <v>2</v>
      </c>
      <c r="D284" s="18"/>
      <c r="E284" s="18"/>
      <c r="F284" s="18" t="s">
        <v>596</v>
      </c>
      <c r="G284" s="20"/>
      <c r="H284" s="20"/>
      <c r="I284" s="118">
        <v>1</v>
      </c>
      <c r="J284" s="51" t="s">
        <v>21</v>
      </c>
      <c r="K284" s="166">
        <v>6.25</v>
      </c>
      <c r="L284" s="166">
        <f>I284*K284</f>
        <v>6.25</v>
      </c>
      <c r="M284" s="20">
        <f>$M$259*I284</f>
        <v>1</v>
      </c>
      <c r="N284" s="166">
        <f>M284*K284</f>
        <v>6.25</v>
      </c>
      <c r="P284" s="16"/>
      <c r="R284"/>
      <c r="S284"/>
      <c r="T284"/>
      <c r="U284"/>
      <c r="V284"/>
      <c r="W284"/>
      <c r="X284"/>
      <c r="Y284"/>
      <c r="Z284"/>
      <c r="AA284"/>
    </row>
    <row r="285" spans="1:27" s="10" customFormat="1" ht="15.75">
      <c r="A285" s="40" t="s">
        <v>664</v>
      </c>
      <c r="B285" s="50"/>
      <c r="C285" s="18" t="s">
        <v>3</v>
      </c>
      <c r="D285" s="18"/>
      <c r="E285" s="18"/>
      <c r="F285" s="18"/>
      <c r="G285" s="20"/>
      <c r="H285" s="20"/>
      <c r="I285" s="118"/>
      <c r="J285" s="51"/>
      <c r="K285" s="166"/>
      <c r="L285" s="52">
        <f>L283+L284</f>
        <v>16.15</v>
      </c>
      <c r="M285" s="20">
        <f>M273</f>
        <v>1</v>
      </c>
      <c r="N285" s="166">
        <f>L285*M285</f>
        <v>16.15</v>
      </c>
      <c r="P285" s="16"/>
      <c r="R285"/>
      <c r="S285"/>
      <c r="T285"/>
      <c r="U285"/>
      <c r="V285"/>
      <c r="W285"/>
      <c r="X285"/>
      <c r="Y285"/>
      <c r="Z285"/>
      <c r="AA285"/>
    </row>
    <row r="286" spans="1:27" s="10" customFormat="1" ht="15.75">
      <c r="A286" s="3"/>
      <c r="C286" s="13"/>
      <c r="D286" s="13"/>
      <c r="E286" s="13"/>
      <c r="F286" s="13"/>
      <c r="G286" s="14"/>
      <c r="H286" s="14"/>
      <c r="I286" s="116"/>
      <c r="J286" s="15"/>
      <c r="K286" s="15"/>
      <c r="N286" s="15"/>
      <c r="R286"/>
      <c r="S286"/>
      <c r="T286"/>
      <c r="U286"/>
      <c r="V286"/>
      <c r="W286"/>
      <c r="X286"/>
      <c r="Y286"/>
      <c r="Z286"/>
      <c r="AA286"/>
    </row>
    <row r="287" spans="1:27" s="10" customFormat="1" ht="16.5" thickBot="1">
      <c r="A287" s="3"/>
      <c r="C287" s="13"/>
      <c r="D287" s="13"/>
      <c r="E287" s="13"/>
      <c r="F287" s="13"/>
      <c r="G287" s="14"/>
      <c r="H287" s="14"/>
      <c r="I287" s="116"/>
      <c r="J287" s="15"/>
      <c r="K287" s="15"/>
      <c r="M287" s="25"/>
      <c r="N287" s="55"/>
      <c r="R287"/>
      <c r="S287"/>
      <c r="T287"/>
      <c r="U287"/>
      <c r="V287"/>
      <c r="W287"/>
      <c r="X287"/>
      <c r="Y287"/>
      <c r="Z287"/>
      <c r="AA287"/>
    </row>
    <row r="288" spans="1:27" s="10" customFormat="1" ht="16.5" thickBot="1">
      <c r="A288" s="40"/>
      <c r="B288" s="103"/>
      <c r="C288" s="175" t="s">
        <v>506</v>
      </c>
      <c r="D288" s="173"/>
      <c r="E288" s="173"/>
      <c r="F288" s="173"/>
      <c r="G288" s="173"/>
      <c r="H288" s="173"/>
      <c r="I288" s="173"/>
      <c r="J288" s="174"/>
      <c r="K288" s="145"/>
      <c r="L288" s="40" t="s">
        <v>122</v>
      </c>
      <c r="M288" s="20">
        <v>1</v>
      </c>
      <c r="N288" s="15"/>
      <c r="P288" s="16"/>
      <c r="R288"/>
      <c r="S288"/>
      <c r="T288"/>
      <c r="U288"/>
      <c r="V288"/>
      <c r="W288"/>
      <c r="X288"/>
      <c r="Y288"/>
      <c r="Z288"/>
      <c r="AA288"/>
    </row>
    <row r="289" spans="1:14" s="10" customFormat="1" ht="16.5" thickBot="1">
      <c r="A289" s="208" t="s">
        <v>670</v>
      </c>
      <c r="B289" s="43" t="s">
        <v>4</v>
      </c>
      <c r="C289" s="43" t="s">
        <v>5</v>
      </c>
      <c r="D289" s="44" t="s">
        <v>144</v>
      </c>
      <c r="E289" s="43" t="s">
        <v>6</v>
      </c>
      <c r="F289" s="43" t="s">
        <v>7</v>
      </c>
      <c r="G289" s="45" t="s">
        <v>8</v>
      </c>
      <c r="H289" s="43" t="s">
        <v>9</v>
      </c>
      <c r="I289" s="119" t="s">
        <v>122</v>
      </c>
      <c r="J289" s="45" t="s">
        <v>146</v>
      </c>
      <c r="K289" s="45" t="s">
        <v>10</v>
      </c>
      <c r="L289" s="45" t="s">
        <v>147</v>
      </c>
      <c r="M289" s="45" t="s">
        <v>206</v>
      </c>
      <c r="N289" s="209" t="s">
        <v>207</v>
      </c>
    </row>
    <row r="290" spans="1:14" s="200" customFormat="1" ht="15.75">
      <c r="A290" s="40" t="s">
        <v>665</v>
      </c>
      <c r="B290" s="40">
        <v>1</v>
      </c>
      <c r="C290" s="206" t="s">
        <v>650</v>
      </c>
      <c r="D290" s="39" t="s">
        <v>18</v>
      </c>
      <c r="E290" s="57"/>
      <c r="F290" s="40" t="s">
        <v>19</v>
      </c>
      <c r="G290" s="41" t="s">
        <v>20</v>
      </c>
      <c r="H290" s="40"/>
      <c r="I290" s="122">
        <v>1</v>
      </c>
      <c r="J290" s="41" t="s">
        <v>21</v>
      </c>
      <c r="K290" s="166">
        <v>130</v>
      </c>
      <c r="L290" s="166">
        <f>I294*K290</f>
        <v>130</v>
      </c>
      <c r="M290" s="167">
        <f>$M$288*I290</f>
        <v>1</v>
      </c>
      <c r="N290" s="197">
        <f>M290*K290</f>
        <v>130</v>
      </c>
    </row>
    <row r="291" spans="1:14" s="200" customFormat="1" ht="15.75">
      <c r="A291" s="40" t="s">
        <v>665</v>
      </c>
      <c r="B291" s="40">
        <v>2</v>
      </c>
      <c r="C291" s="165"/>
      <c r="D291" s="39" t="s">
        <v>22</v>
      </c>
      <c r="E291" s="57"/>
      <c r="F291" s="40" t="s">
        <v>19</v>
      </c>
      <c r="G291" s="41" t="s">
        <v>20</v>
      </c>
      <c r="H291" s="40"/>
      <c r="I291" s="122">
        <v>2</v>
      </c>
      <c r="J291" s="41" t="s">
        <v>21</v>
      </c>
      <c r="K291" s="166"/>
      <c r="L291" s="166"/>
      <c r="M291" s="168"/>
      <c r="N291" s="198"/>
    </row>
    <row r="292" spans="1:14" s="200" customFormat="1" ht="15.75">
      <c r="A292" s="40" t="s">
        <v>665</v>
      </c>
      <c r="B292" s="40">
        <v>3</v>
      </c>
      <c r="C292" s="165"/>
      <c r="D292" s="39" t="s">
        <v>23</v>
      </c>
      <c r="E292" s="57"/>
      <c r="F292" s="40" t="s">
        <v>19</v>
      </c>
      <c r="G292" s="41" t="s">
        <v>20</v>
      </c>
      <c r="H292" s="40"/>
      <c r="I292" s="122">
        <v>1</v>
      </c>
      <c r="J292" s="41" t="s">
        <v>21</v>
      </c>
      <c r="K292" s="166"/>
      <c r="L292" s="166"/>
      <c r="M292" s="168"/>
      <c r="N292" s="198"/>
    </row>
    <row r="293" spans="1:14" s="200" customFormat="1" ht="15.75">
      <c r="A293" s="40" t="s">
        <v>665</v>
      </c>
      <c r="B293" s="40">
        <v>4</v>
      </c>
      <c r="C293" s="165"/>
      <c r="D293" s="39" t="s">
        <v>24</v>
      </c>
      <c r="E293" s="57"/>
      <c r="F293" s="40" t="s">
        <v>19</v>
      </c>
      <c r="G293" s="41" t="s">
        <v>20</v>
      </c>
      <c r="H293" s="40"/>
      <c r="I293" s="122">
        <v>3</v>
      </c>
      <c r="J293" s="41" t="s">
        <v>21</v>
      </c>
      <c r="K293" s="166"/>
      <c r="L293" s="166"/>
      <c r="M293" s="168"/>
      <c r="N293" s="198"/>
    </row>
    <row r="294" spans="1:14" s="200" customFormat="1" ht="15.75">
      <c r="A294" s="40" t="s">
        <v>665</v>
      </c>
      <c r="B294" s="40">
        <v>5</v>
      </c>
      <c r="C294" s="42"/>
      <c r="D294" s="39" t="s">
        <v>25</v>
      </c>
      <c r="E294" s="57"/>
      <c r="F294" s="40" t="s">
        <v>19</v>
      </c>
      <c r="G294" s="41" t="s">
        <v>20</v>
      </c>
      <c r="H294" s="40"/>
      <c r="I294" s="122">
        <v>1</v>
      </c>
      <c r="J294" s="41" t="s">
        <v>21</v>
      </c>
      <c r="K294" s="166"/>
      <c r="L294" s="166"/>
      <c r="M294" s="169"/>
      <c r="N294" s="199"/>
    </row>
    <row r="295" spans="1:27" s="10" customFormat="1" ht="32.25">
      <c r="A295" s="40" t="s">
        <v>665</v>
      </c>
      <c r="B295" s="40">
        <v>6</v>
      </c>
      <c r="C295" s="40" t="s">
        <v>26</v>
      </c>
      <c r="D295" s="39" t="s">
        <v>27</v>
      </c>
      <c r="E295" s="40"/>
      <c r="F295" s="40"/>
      <c r="G295" s="41" t="s">
        <v>155</v>
      </c>
      <c r="H295" s="40" t="s">
        <v>28</v>
      </c>
      <c r="I295" s="122">
        <v>14</v>
      </c>
      <c r="J295" s="41" t="s">
        <v>21</v>
      </c>
      <c r="K295" s="166">
        <v>0.0342</v>
      </c>
      <c r="L295" s="166">
        <f aca="true" t="shared" si="37" ref="L295:L303">I295*K295</f>
        <v>0.4788</v>
      </c>
      <c r="M295" s="20">
        <f>$M$288*I295</f>
        <v>14</v>
      </c>
      <c r="N295" s="166">
        <f>M295*K295</f>
        <v>0.4788</v>
      </c>
      <c r="P295" s="16"/>
      <c r="R295"/>
      <c r="S295"/>
      <c r="T295"/>
      <c r="U295"/>
      <c r="V295"/>
      <c r="W295"/>
      <c r="X295"/>
      <c r="Y295"/>
      <c r="Z295"/>
      <c r="AA295"/>
    </row>
    <row r="296" spans="1:27" s="10" customFormat="1" ht="32.25">
      <c r="A296" s="40" t="s">
        <v>665</v>
      </c>
      <c r="B296" s="40">
        <v>7</v>
      </c>
      <c r="C296" s="40" t="s">
        <v>29</v>
      </c>
      <c r="D296" s="39" t="s">
        <v>30</v>
      </c>
      <c r="E296" s="40" t="s">
        <v>31</v>
      </c>
      <c r="F296" s="40" t="s">
        <v>32</v>
      </c>
      <c r="G296" s="41" t="s">
        <v>32</v>
      </c>
      <c r="H296" s="40" t="s">
        <v>123</v>
      </c>
      <c r="I296" s="122">
        <v>6</v>
      </c>
      <c r="J296" s="41" t="s">
        <v>21</v>
      </c>
      <c r="K296" s="166">
        <v>4.31</v>
      </c>
      <c r="L296" s="166">
        <f t="shared" si="37"/>
        <v>25.86</v>
      </c>
      <c r="M296" s="20">
        <f aca="true" t="shared" si="38" ref="M296:M318">$M$288*I296</f>
        <v>6</v>
      </c>
      <c r="N296" s="166">
        <f aca="true" t="shared" si="39" ref="N296:N302">M296*K296</f>
        <v>25.86</v>
      </c>
      <c r="P296" s="16"/>
      <c r="R296"/>
      <c r="S296"/>
      <c r="T296"/>
      <c r="U296"/>
      <c r="V296"/>
      <c r="W296"/>
      <c r="X296"/>
      <c r="Y296"/>
      <c r="Z296"/>
      <c r="AA296"/>
    </row>
    <row r="297" spans="1:27" s="10" customFormat="1" ht="15.75">
      <c r="A297" s="40" t="s">
        <v>665</v>
      </c>
      <c r="B297" s="40">
        <v>8</v>
      </c>
      <c r="C297" s="40" t="s">
        <v>33</v>
      </c>
      <c r="D297" s="39" t="s">
        <v>34</v>
      </c>
      <c r="E297" s="40"/>
      <c r="F297" s="40" t="s">
        <v>35</v>
      </c>
      <c r="G297" s="41" t="s">
        <v>36</v>
      </c>
      <c r="H297" s="40" t="s">
        <v>37</v>
      </c>
      <c r="I297" s="122">
        <v>6</v>
      </c>
      <c r="J297" s="41" t="s">
        <v>38</v>
      </c>
      <c r="K297" s="166">
        <v>1.07</v>
      </c>
      <c r="L297" s="166">
        <f t="shared" si="37"/>
        <v>6.42</v>
      </c>
      <c r="M297" s="20">
        <f t="shared" si="38"/>
        <v>6</v>
      </c>
      <c r="N297" s="166">
        <f t="shared" si="39"/>
        <v>6.42</v>
      </c>
      <c r="P297" s="16"/>
      <c r="R297"/>
      <c r="S297"/>
      <c r="T297"/>
      <c r="U297"/>
      <c r="V297"/>
      <c r="W297"/>
      <c r="X297"/>
      <c r="Y297"/>
      <c r="Z297"/>
      <c r="AA297"/>
    </row>
    <row r="298" spans="1:27" s="10" customFormat="1" ht="15.75">
      <c r="A298" s="40" t="s">
        <v>665</v>
      </c>
      <c r="B298" s="40">
        <v>9</v>
      </c>
      <c r="C298" s="40" t="s">
        <v>39</v>
      </c>
      <c r="D298" s="39" t="s">
        <v>40</v>
      </c>
      <c r="E298" s="40"/>
      <c r="F298" s="40" t="s">
        <v>41</v>
      </c>
      <c r="G298" s="41" t="s">
        <v>36</v>
      </c>
      <c r="H298" s="40" t="s">
        <v>42</v>
      </c>
      <c r="I298" s="122">
        <v>2</v>
      </c>
      <c r="J298" s="41" t="s">
        <v>21</v>
      </c>
      <c r="K298" s="166">
        <v>0.69</v>
      </c>
      <c r="L298" s="166">
        <f t="shared" si="37"/>
        <v>1.38</v>
      </c>
      <c r="M298" s="20">
        <f t="shared" si="38"/>
        <v>2</v>
      </c>
      <c r="N298" s="166">
        <f t="shared" si="39"/>
        <v>1.38</v>
      </c>
      <c r="P298" s="16"/>
      <c r="R298"/>
      <c r="S298"/>
      <c r="T298"/>
      <c r="U298"/>
      <c r="V298"/>
      <c r="W298"/>
      <c r="X298"/>
      <c r="Y298"/>
      <c r="Z298"/>
      <c r="AA298"/>
    </row>
    <row r="299" spans="1:27" s="10" customFormat="1" ht="15.75">
      <c r="A299" s="40" t="s">
        <v>665</v>
      </c>
      <c r="B299" s="40">
        <v>10</v>
      </c>
      <c r="C299" s="40" t="s">
        <v>43</v>
      </c>
      <c r="D299" s="39" t="s">
        <v>44</v>
      </c>
      <c r="E299" s="40"/>
      <c r="F299" s="40" t="s">
        <v>45</v>
      </c>
      <c r="G299" s="41" t="s">
        <v>36</v>
      </c>
      <c r="H299" s="39" t="s">
        <v>46</v>
      </c>
      <c r="I299" s="122">
        <v>2</v>
      </c>
      <c r="J299" s="41" t="s">
        <v>21</v>
      </c>
      <c r="K299" s="166">
        <v>1.507</v>
      </c>
      <c r="L299" s="166">
        <f t="shared" si="37"/>
        <v>3.014</v>
      </c>
      <c r="M299" s="20">
        <f t="shared" si="38"/>
        <v>2</v>
      </c>
      <c r="N299" s="166">
        <f t="shared" si="39"/>
        <v>3.014</v>
      </c>
      <c r="P299" s="16"/>
      <c r="R299"/>
      <c r="S299"/>
      <c r="T299"/>
      <c r="U299"/>
      <c r="V299"/>
      <c r="W299"/>
      <c r="X299"/>
      <c r="Y299"/>
      <c r="Z299"/>
      <c r="AA299"/>
    </row>
    <row r="300" spans="1:27" s="10" customFormat="1" ht="15.75">
      <c r="A300" s="40" t="s">
        <v>665</v>
      </c>
      <c r="B300" s="40">
        <v>11</v>
      </c>
      <c r="C300" s="40" t="s">
        <v>47</v>
      </c>
      <c r="D300" s="39" t="s">
        <v>48</v>
      </c>
      <c r="E300" s="40"/>
      <c r="F300" s="40" t="s">
        <v>49</v>
      </c>
      <c r="G300" s="41" t="s">
        <v>50</v>
      </c>
      <c r="H300" s="40" t="s">
        <v>51</v>
      </c>
      <c r="I300" s="122">
        <v>2</v>
      </c>
      <c r="J300" s="41" t="s">
        <v>21</v>
      </c>
      <c r="K300" s="166">
        <v>4.5</v>
      </c>
      <c r="L300" s="166">
        <f t="shared" si="37"/>
        <v>9</v>
      </c>
      <c r="M300" s="20">
        <f t="shared" si="38"/>
        <v>2</v>
      </c>
      <c r="N300" s="166">
        <f t="shared" si="39"/>
        <v>9</v>
      </c>
      <c r="P300" s="16"/>
      <c r="R300"/>
      <c r="S300"/>
      <c r="T300"/>
      <c r="U300"/>
      <c r="V300"/>
      <c r="W300"/>
      <c r="X300"/>
      <c r="Y300"/>
      <c r="Z300"/>
      <c r="AA300"/>
    </row>
    <row r="301" spans="1:27" s="10" customFormat="1" ht="32.25">
      <c r="A301" s="40" t="s">
        <v>665</v>
      </c>
      <c r="B301" s="40">
        <v>12</v>
      </c>
      <c r="C301" s="40" t="s">
        <v>52</v>
      </c>
      <c r="D301" s="39" t="s">
        <v>53</v>
      </c>
      <c r="E301" s="40"/>
      <c r="F301" s="40" t="s">
        <v>54</v>
      </c>
      <c r="G301" s="41" t="s">
        <v>155</v>
      </c>
      <c r="H301" s="40" t="s">
        <v>55</v>
      </c>
      <c r="I301" s="122">
        <v>1</v>
      </c>
      <c r="J301" s="41" t="s">
        <v>21</v>
      </c>
      <c r="K301" s="166">
        <v>1.18</v>
      </c>
      <c r="L301" s="166">
        <f t="shared" si="37"/>
        <v>1.18</v>
      </c>
      <c r="M301" s="20">
        <f t="shared" si="38"/>
        <v>1</v>
      </c>
      <c r="N301" s="166">
        <f t="shared" si="39"/>
        <v>1.18</v>
      </c>
      <c r="P301" s="16"/>
      <c r="R301"/>
      <c r="S301"/>
      <c r="T301"/>
      <c r="U301"/>
      <c r="V301"/>
      <c r="W301"/>
      <c r="X301"/>
      <c r="Y301"/>
      <c r="Z301"/>
      <c r="AA301"/>
    </row>
    <row r="302" spans="1:27" s="10" customFormat="1" ht="32.25">
      <c r="A302" s="40" t="s">
        <v>665</v>
      </c>
      <c r="B302" s="40">
        <v>13</v>
      </c>
      <c r="C302" s="40" t="s">
        <v>26</v>
      </c>
      <c r="D302" s="39" t="s">
        <v>56</v>
      </c>
      <c r="E302" s="40"/>
      <c r="F302" s="40"/>
      <c r="G302" s="41" t="s">
        <v>155</v>
      </c>
      <c r="H302" s="40" t="s">
        <v>57</v>
      </c>
      <c r="I302" s="122">
        <v>4</v>
      </c>
      <c r="J302" s="41" t="s">
        <v>21</v>
      </c>
      <c r="K302" s="166">
        <v>0.0252</v>
      </c>
      <c r="L302" s="166">
        <f t="shared" si="37"/>
        <v>0.1008</v>
      </c>
      <c r="M302" s="20">
        <f t="shared" si="38"/>
        <v>4</v>
      </c>
      <c r="N302" s="166">
        <f t="shared" si="39"/>
        <v>0.1008</v>
      </c>
      <c r="P302" s="16"/>
      <c r="R302"/>
      <c r="S302"/>
      <c r="T302"/>
      <c r="U302"/>
      <c r="V302"/>
      <c r="W302"/>
      <c r="X302"/>
      <c r="Y302"/>
      <c r="Z302"/>
      <c r="AA302"/>
    </row>
    <row r="303" spans="1:27" s="10" customFormat="1" ht="15.75">
      <c r="A303" s="40" t="s">
        <v>665</v>
      </c>
      <c r="B303" s="40">
        <v>14</v>
      </c>
      <c r="C303" s="40" t="s">
        <v>58</v>
      </c>
      <c r="D303" s="39" t="s">
        <v>59</v>
      </c>
      <c r="E303" s="40" t="s">
        <v>60</v>
      </c>
      <c r="F303" s="40"/>
      <c r="G303" s="41" t="s">
        <v>155</v>
      </c>
      <c r="H303" s="40" t="s">
        <v>61</v>
      </c>
      <c r="I303" s="122">
        <v>0.5</v>
      </c>
      <c r="J303" s="41" t="s">
        <v>86</v>
      </c>
      <c r="K303" s="166">
        <v>0.43</v>
      </c>
      <c r="L303" s="166">
        <f t="shared" si="37"/>
        <v>0.215</v>
      </c>
      <c r="M303" s="20">
        <f t="shared" si="38"/>
        <v>0.5</v>
      </c>
      <c r="N303" s="166">
        <f>M303*K303</f>
        <v>0.215</v>
      </c>
      <c r="P303" s="16"/>
      <c r="R303"/>
      <c r="S303"/>
      <c r="T303"/>
      <c r="U303"/>
      <c r="V303"/>
      <c r="W303"/>
      <c r="X303"/>
      <c r="Y303"/>
      <c r="Z303"/>
      <c r="AA303"/>
    </row>
    <row r="304" spans="1:27" s="10" customFormat="1" ht="15.75">
      <c r="A304" s="40" t="s">
        <v>665</v>
      </c>
      <c r="B304" s="40">
        <v>15</v>
      </c>
      <c r="C304" s="40" t="s">
        <v>62</v>
      </c>
      <c r="D304" s="39" t="s">
        <v>63</v>
      </c>
      <c r="E304" s="40"/>
      <c r="F304" s="40" t="s">
        <v>35</v>
      </c>
      <c r="G304" s="41" t="s">
        <v>36</v>
      </c>
      <c r="H304" s="40" t="s">
        <v>64</v>
      </c>
      <c r="I304" s="122">
        <v>3</v>
      </c>
      <c r="J304" s="41" t="s">
        <v>21</v>
      </c>
      <c r="K304" s="166">
        <v>0.159</v>
      </c>
      <c r="L304" s="166">
        <f>I304*K304</f>
        <v>0.477</v>
      </c>
      <c r="M304" s="20">
        <f t="shared" si="38"/>
        <v>3</v>
      </c>
      <c r="N304" s="166">
        <f>M304*K304</f>
        <v>0.477</v>
      </c>
      <c r="P304" s="16"/>
      <c r="R304"/>
      <c r="S304"/>
      <c r="T304"/>
      <c r="U304"/>
      <c r="V304"/>
      <c r="W304"/>
      <c r="X304"/>
      <c r="Y304"/>
      <c r="Z304"/>
      <c r="AA304"/>
    </row>
    <row r="305" spans="1:27" s="10" customFormat="1" ht="15.75">
      <c r="A305" s="40" t="s">
        <v>665</v>
      </c>
      <c r="B305" s="40">
        <v>16</v>
      </c>
      <c r="C305" s="40" t="s">
        <v>67</v>
      </c>
      <c r="D305" s="39" t="s">
        <v>68</v>
      </c>
      <c r="E305" s="40"/>
      <c r="F305" s="40" t="s">
        <v>35</v>
      </c>
      <c r="G305" s="41" t="s">
        <v>36</v>
      </c>
      <c r="H305" s="40" t="s">
        <v>69</v>
      </c>
      <c r="I305" s="122">
        <v>3</v>
      </c>
      <c r="J305" s="41" t="s">
        <v>21</v>
      </c>
      <c r="K305" s="166">
        <v>0.288</v>
      </c>
      <c r="L305" s="166">
        <f>I305*K305</f>
        <v>0.8639999999999999</v>
      </c>
      <c r="M305" s="20">
        <f t="shared" si="38"/>
        <v>3</v>
      </c>
      <c r="N305" s="166">
        <f>M305*K305</f>
        <v>0.8639999999999999</v>
      </c>
      <c r="P305" s="16"/>
      <c r="R305"/>
      <c r="S305"/>
      <c r="T305"/>
      <c r="U305"/>
      <c r="V305"/>
      <c r="W305"/>
      <c r="X305"/>
      <c r="Y305"/>
      <c r="Z305"/>
      <c r="AA305"/>
    </row>
    <row r="306" spans="1:27" s="10" customFormat="1" ht="15.75">
      <c r="A306" s="40" t="s">
        <v>665</v>
      </c>
      <c r="B306" s="40">
        <v>17</v>
      </c>
      <c r="C306" s="40" t="s">
        <v>70</v>
      </c>
      <c r="D306" s="39" t="s">
        <v>71</v>
      </c>
      <c r="E306" s="40"/>
      <c r="F306" s="40" t="s">
        <v>72</v>
      </c>
      <c r="G306" s="41" t="s">
        <v>73</v>
      </c>
      <c r="H306" s="40" t="s">
        <v>74</v>
      </c>
      <c r="I306" s="122">
        <v>2</v>
      </c>
      <c r="J306" s="41" t="s">
        <v>21</v>
      </c>
      <c r="K306" s="166">
        <v>0.705</v>
      </c>
      <c r="L306" s="166">
        <f>I306*K306</f>
        <v>1.41</v>
      </c>
      <c r="M306" s="20">
        <f t="shared" si="38"/>
        <v>2</v>
      </c>
      <c r="N306" s="166">
        <f>M306*K306</f>
        <v>1.41</v>
      </c>
      <c r="P306" s="16"/>
      <c r="R306"/>
      <c r="S306"/>
      <c r="T306"/>
      <c r="U306"/>
      <c r="V306"/>
      <c r="W306"/>
      <c r="X306"/>
      <c r="Y306"/>
      <c r="Z306"/>
      <c r="AA306"/>
    </row>
    <row r="307" spans="1:27" s="10" customFormat="1" ht="48">
      <c r="A307" s="40" t="s">
        <v>665</v>
      </c>
      <c r="B307" s="40">
        <v>18</v>
      </c>
      <c r="C307" s="40" t="s">
        <v>75</v>
      </c>
      <c r="D307" s="39" t="s">
        <v>76</v>
      </c>
      <c r="E307" s="40"/>
      <c r="F307" s="40"/>
      <c r="G307" s="41" t="s">
        <v>155</v>
      </c>
      <c r="H307" s="40" t="s">
        <v>77</v>
      </c>
      <c r="I307" s="122">
        <v>1</v>
      </c>
      <c r="J307" s="41" t="s">
        <v>21</v>
      </c>
      <c r="K307" s="166">
        <v>1.14</v>
      </c>
      <c r="L307" s="166">
        <f>I307*K307</f>
        <v>1.14</v>
      </c>
      <c r="M307" s="20">
        <f t="shared" si="38"/>
        <v>1</v>
      </c>
      <c r="N307" s="166">
        <f>M307*K307</f>
        <v>1.14</v>
      </c>
      <c r="P307" s="16"/>
      <c r="R307"/>
      <c r="S307"/>
      <c r="T307"/>
      <c r="U307"/>
      <c r="V307"/>
      <c r="W307"/>
      <c r="X307"/>
      <c r="Y307"/>
      <c r="Z307"/>
      <c r="AA307"/>
    </row>
    <row r="308" spans="1:27" s="10" customFormat="1" ht="32.25">
      <c r="A308" s="40" t="s">
        <v>665</v>
      </c>
      <c r="B308" s="40">
        <v>19</v>
      </c>
      <c r="C308" s="40" t="s">
        <v>78</v>
      </c>
      <c r="D308" s="39" t="s">
        <v>79</v>
      </c>
      <c r="E308" s="58" t="s">
        <v>84</v>
      </c>
      <c r="F308" s="40"/>
      <c r="G308" s="41" t="s">
        <v>80</v>
      </c>
      <c r="H308" s="156" t="s">
        <v>81</v>
      </c>
      <c r="I308" s="122">
        <v>1</v>
      </c>
      <c r="J308" s="41" t="s">
        <v>21</v>
      </c>
      <c r="K308" s="166" t="s">
        <v>92</v>
      </c>
      <c r="L308" s="166"/>
      <c r="M308" s="20">
        <f t="shared" si="38"/>
        <v>1</v>
      </c>
      <c r="N308" s="166">
        <v>0</v>
      </c>
      <c r="P308" s="16"/>
      <c r="R308"/>
      <c r="S308"/>
      <c r="T308"/>
      <c r="U308"/>
      <c r="V308"/>
      <c r="W308"/>
      <c r="X308"/>
      <c r="Y308"/>
      <c r="Z308"/>
      <c r="AA308"/>
    </row>
    <row r="309" spans="1:27" s="10" customFormat="1" ht="15.75">
      <c r="A309" s="40" t="s">
        <v>665</v>
      </c>
      <c r="B309" s="41" t="s">
        <v>82</v>
      </c>
      <c r="C309" s="41" t="s">
        <v>83</v>
      </c>
      <c r="D309" s="39" t="s">
        <v>152</v>
      </c>
      <c r="E309" s="13"/>
      <c r="F309" s="41"/>
      <c r="G309" s="41" t="s">
        <v>155</v>
      </c>
      <c r="H309" s="41" t="s">
        <v>85</v>
      </c>
      <c r="I309" s="122">
        <v>3</v>
      </c>
      <c r="J309" s="41" t="s">
        <v>86</v>
      </c>
      <c r="K309" s="166">
        <v>0.68</v>
      </c>
      <c r="L309" s="166">
        <f>I309*K309</f>
        <v>2.04</v>
      </c>
      <c r="M309" s="20">
        <f t="shared" si="38"/>
        <v>3</v>
      </c>
      <c r="N309" s="166">
        <f aca="true" t="shared" si="40" ref="N309:N315">M309*K309</f>
        <v>2.04</v>
      </c>
      <c r="P309" s="16"/>
      <c r="R309"/>
      <c r="S309"/>
      <c r="T309"/>
      <c r="U309"/>
      <c r="V309"/>
      <c r="W309"/>
      <c r="X309"/>
      <c r="Y309"/>
      <c r="Z309"/>
      <c r="AA309"/>
    </row>
    <row r="310" spans="1:27" s="10" customFormat="1" ht="15.75">
      <c r="A310" s="40" t="s">
        <v>665</v>
      </c>
      <c r="B310" s="18" t="s">
        <v>87</v>
      </c>
      <c r="C310" s="18" t="s">
        <v>195</v>
      </c>
      <c r="D310" s="48" t="s">
        <v>196</v>
      </c>
      <c r="E310" s="18"/>
      <c r="F310" s="18" t="s">
        <v>32</v>
      </c>
      <c r="G310" s="20" t="s">
        <v>32</v>
      </c>
      <c r="H310" s="18" t="s">
        <v>138</v>
      </c>
      <c r="I310" s="118">
        <v>1</v>
      </c>
      <c r="J310" s="20" t="s">
        <v>21</v>
      </c>
      <c r="K310" s="166">
        <v>0.95</v>
      </c>
      <c r="L310" s="166">
        <f>I310*K310</f>
        <v>0.95</v>
      </c>
      <c r="M310" s="20">
        <f t="shared" si="38"/>
        <v>1</v>
      </c>
      <c r="N310" s="166">
        <f t="shared" si="40"/>
        <v>0.95</v>
      </c>
      <c r="P310" s="16"/>
      <c r="R310"/>
      <c r="S310"/>
      <c r="T310"/>
      <c r="U310"/>
      <c r="V310"/>
      <c r="W310"/>
      <c r="X310"/>
      <c r="Y310"/>
      <c r="Z310"/>
      <c r="AA310"/>
    </row>
    <row r="311" spans="1:27" s="10" customFormat="1" ht="15.75">
      <c r="A311" s="40" t="s">
        <v>665</v>
      </c>
      <c r="B311" s="18" t="s">
        <v>88</v>
      </c>
      <c r="C311" s="18" t="s">
        <v>197</v>
      </c>
      <c r="D311" s="48" t="s">
        <v>198</v>
      </c>
      <c r="E311" s="18"/>
      <c r="F311" s="18" t="s">
        <v>32</v>
      </c>
      <c r="G311" s="20" t="s">
        <v>32</v>
      </c>
      <c r="H311" s="18" t="s">
        <v>131</v>
      </c>
      <c r="I311" s="118">
        <v>3</v>
      </c>
      <c r="J311" s="20" t="s">
        <v>21</v>
      </c>
      <c r="K311" s="166">
        <v>0.97</v>
      </c>
      <c r="L311" s="166">
        <f>I311*K311</f>
        <v>2.91</v>
      </c>
      <c r="M311" s="20">
        <f t="shared" si="38"/>
        <v>3</v>
      </c>
      <c r="N311" s="166">
        <f t="shared" si="40"/>
        <v>2.91</v>
      </c>
      <c r="P311" s="16"/>
      <c r="R311"/>
      <c r="S311"/>
      <c r="T311"/>
      <c r="U311"/>
      <c r="V311"/>
      <c r="W311"/>
      <c r="X311"/>
      <c r="Y311"/>
      <c r="Z311"/>
      <c r="AA311"/>
    </row>
    <row r="312" spans="1:27" s="10" customFormat="1" ht="15.75">
      <c r="A312" s="40" t="s">
        <v>665</v>
      </c>
      <c r="B312" s="146" t="s">
        <v>204</v>
      </c>
      <c r="C312" s="146" t="s">
        <v>89</v>
      </c>
      <c r="D312" s="146" t="s">
        <v>626</v>
      </c>
      <c r="E312" s="146"/>
      <c r="F312" s="146" t="s">
        <v>627</v>
      </c>
      <c r="G312" s="146" t="s">
        <v>627</v>
      </c>
      <c r="H312" s="146" t="s">
        <v>628</v>
      </c>
      <c r="I312" s="181">
        <v>1</v>
      </c>
      <c r="J312" s="146" t="s">
        <v>21</v>
      </c>
      <c r="K312" s="166">
        <v>1.95</v>
      </c>
      <c r="L312" s="166">
        <f>I312*K312</f>
        <v>1.95</v>
      </c>
      <c r="M312" s="20">
        <f t="shared" si="38"/>
        <v>1</v>
      </c>
      <c r="N312" s="166">
        <f t="shared" si="40"/>
        <v>1.95</v>
      </c>
      <c r="P312" s="16"/>
      <c r="R312"/>
      <c r="S312"/>
      <c r="T312"/>
      <c r="U312"/>
      <c r="V312"/>
      <c r="W312"/>
      <c r="X312"/>
      <c r="Y312"/>
      <c r="Z312"/>
      <c r="AA312"/>
    </row>
    <row r="313" spans="1:27" s="10" customFormat="1" ht="15.75">
      <c r="A313" s="40" t="s">
        <v>665</v>
      </c>
      <c r="B313" s="146" t="s">
        <v>205</v>
      </c>
      <c r="C313" s="146" t="s">
        <v>629</v>
      </c>
      <c r="D313" s="146" t="s">
        <v>630</v>
      </c>
      <c r="E313" s="146"/>
      <c r="F313" s="146" t="s">
        <v>627</v>
      </c>
      <c r="G313" s="146" t="s">
        <v>627</v>
      </c>
      <c r="H313" s="146" t="s">
        <v>402</v>
      </c>
      <c r="I313" s="181">
        <v>2</v>
      </c>
      <c r="J313" s="146" t="s">
        <v>21</v>
      </c>
      <c r="K313" s="166">
        <v>0.2</v>
      </c>
      <c r="L313" s="166">
        <f>I313*K313</f>
        <v>0.4</v>
      </c>
      <c r="M313" s="20">
        <f t="shared" si="38"/>
        <v>2</v>
      </c>
      <c r="N313" s="166">
        <f t="shared" si="40"/>
        <v>0.4</v>
      </c>
      <c r="P313" s="16"/>
      <c r="R313"/>
      <c r="S313"/>
      <c r="T313"/>
      <c r="U313"/>
      <c r="V313"/>
      <c r="W313"/>
      <c r="X313"/>
      <c r="Y313"/>
      <c r="Z313"/>
      <c r="AA313"/>
    </row>
    <row r="314" spans="1:27" s="10" customFormat="1" ht="15.75">
      <c r="A314" s="40" t="s">
        <v>665</v>
      </c>
      <c r="B314" s="40">
        <v>20</v>
      </c>
      <c r="C314" s="18" t="s">
        <v>93</v>
      </c>
      <c r="D314" s="18"/>
      <c r="E314" s="40" t="s">
        <v>431</v>
      </c>
      <c r="F314" s="18"/>
      <c r="G314" s="20"/>
      <c r="H314" s="20"/>
      <c r="I314" s="118">
        <v>1</v>
      </c>
      <c r="J314" s="51" t="s">
        <v>21</v>
      </c>
      <c r="K314" s="166">
        <v>1</v>
      </c>
      <c r="L314" s="166">
        <v>1</v>
      </c>
      <c r="M314" s="20">
        <f t="shared" si="38"/>
        <v>1</v>
      </c>
      <c r="N314" s="166">
        <f t="shared" si="40"/>
        <v>1</v>
      </c>
      <c r="P314" s="16"/>
      <c r="R314"/>
      <c r="S314"/>
      <c r="T314"/>
      <c r="U314"/>
      <c r="V314"/>
      <c r="W314"/>
      <c r="X314"/>
      <c r="Y314"/>
      <c r="Z314"/>
      <c r="AA314"/>
    </row>
    <row r="315" spans="1:27" s="10" customFormat="1" ht="15.75">
      <c r="A315" s="40" t="s">
        <v>665</v>
      </c>
      <c r="B315" s="40">
        <v>21</v>
      </c>
      <c r="C315" s="18" t="s">
        <v>0</v>
      </c>
      <c r="D315" s="18"/>
      <c r="E315" s="40" t="s">
        <v>431</v>
      </c>
      <c r="F315" s="18"/>
      <c r="G315" s="20"/>
      <c r="H315" s="20"/>
      <c r="I315" s="118">
        <v>1</v>
      </c>
      <c r="J315" s="51" t="s">
        <v>21</v>
      </c>
      <c r="K315" s="166">
        <v>1</v>
      </c>
      <c r="L315" s="166">
        <v>1</v>
      </c>
      <c r="M315" s="20">
        <f t="shared" si="38"/>
        <v>1</v>
      </c>
      <c r="N315" s="166">
        <f t="shared" si="40"/>
        <v>1</v>
      </c>
      <c r="P315" s="16"/>
      <c r="R315"/>
      <c r="S315"/>
      <c r="T315"/>
      <c r="U315"/>
      <c r="V315"/>
      <c r="W315"/>
      <c r="X315"/>
      <c r="Y315"/>
      <c r="Z315"/>
      <c r="AA315"/>
    </row>
    <row r="316" spans="1:27" s="10" customFormat="1" ht="15.75">
      <c r="A316" s="40" t="s">
        <v>665</v>
      </c>
      <c r="B316" s="40">
        <v>22</v>
      </c>
      <c r="C316" s="40" t="s">
        <v>65</v>
      </c>
      <c r="D316" s="39" t="s">
        <v>66</v>
      </c>
      <c r="E316" s="40" t="s">
        <v>431</v>
      </c>
      <c r="F316" s="40"/>
      <c r="G316" s="41"/>
      <c r="H316" s="40"/>
      <c r="I316" s="122">
        <v>1</v>
      </c>
      <c r="J316" s="41" t="s">
        <v>21</v>
      </c>
      <c r="K316" s="166">
        <v>0.5</v>
      </c>
      <c r="L316" s="166">
        <f>K316</f>
        <v>0.5</v>
      </c>
      <c r="M316" s="20">
        <f t="shared" si="38"/>
        <v>1</v>
      </c>
      <c r="N316" s="166">
        <f>M316*K316</f>
        <v>0.5</v>
      </c>
      <c r="P316" s="16"/>
      <c r="R316"/>
      <c r="S316"/>
      <c r="T316"/>
      <c r="U316"/>
      <c r="V316"/>
      <c r="W316"/>
      <c r="X316"/>
      <c r="Y316"/>
      <c r="Z316"/>
      <c r="AA316"/>
    </row>
    <row r="317" spans="1:27" s="10" customFormat="1" ht="15.75">
      <c r="A317" s="40" t="s">
        <v>665</v>
      </c>
      <c r="B317" s="50"/>
      <c r="C317" s="18" t="s">
        <v>1</v>
      </c>
      <c r="D317" s="18"/>
      <c r="E317" s="18"/>
      <c r="F317" s="18"/>
      <c r="G317" s="20"/>
      <c r="H317" s="20"/>
      <c r="I317" s="118"/>
      <c r="J317" s="51"/>
      <c r="K317" s="166"/>
      <c r="L317" s="52">
        <f>SUM(L290:L316)</f>
        <v>192.28959999999995</v>
      </c>
      <c r="M317" s="20"/>
      <c r="N317" s="166">
        <f>N290+SUM(N295:N316)</f>
        <v>192.2896</v>
      </c>
      <c r="P317" s="16"/>
      <c r="R317"/>
      <c r="S317"/>
      <c r="T317"/>
      <c r="U317"/>
      <c r="V317"/>
      <c r="W317"/>
      <c r="X317"/>
      <c r="Y317"/>
      <c r="Z317"/>
      <c r="AA317"/>
    </row>
    <row r="318" spans="1:27" s="10" customFormat="1" ht="15.75">
      <c r="A318" s="40" t="s">
        <v>665</v>
      </c>
      <c r="B318" s="50"/>
      <c r="C318" s="18" t="s">
        <v>2</v>
      </c>
      <c r="D318" s="18"/>
      <c r="E318" s="18"/>
      <c r="F318" s="18" t="s">
        <v>596</v>
      </c>
      <c r="G318" s="20"/>
      <c r="H318" s="20"/>
      <c r="I318" s="118">
        <v>1</v>
      </c>
      <c r="J318" s="51" t="s">
        <v>21</v>
      </c>
      <c r="K318" s="166">
        <v>90</v>
      </c>
      <c r="L318" s="166">
        <f>I318*K318</f>
        <v>90</v>
      </c>
      <c r="M318" s="20">
        <f t="shared" si="38"/>
        <v>1</v>
      </c>
      <c r="N318" s="166">
        <f>L318*M318</f>
        <v>90</v>
      </c>
      <c r="P318" s="16"/>
      <c r="R318"/>
      <c r="S318"/>
      <c r="T318"/>
      <c r="U318"/>
      <c r="V318"/>
      <c r="W318"/>
      <c r="X318"/>
      <c r="Y318"/>
      <c r="Z318"/>
      <c r="AA318"/>
    </row>
    <row r="319" spans="1:27" s="10" customFormat="1" ht="15.75">
      <c r="A319" s="40" t="s">
        <v>665</v>
      </c>
      <c r="B319" s="50"/>
      <c r="C319" s="18" t="s">
        <v>3</v>
      </c>
      <c r="D319" s="18"/>
      <c r="E319" s="18"/>
      <c r="F319" s="18"/>
      <c r="G319" s="20"/>
      <c r="H319" s="20"/>
      <c r="I319" s="118"/>
      <c r="J319" s="51"/>
      <c r="K319" s="166"/>
      <c r="L319" s="52">
        <f>L317+L318</f>
        <v>282.28959999999995</v>
      </c>
      <c r="M319" s="20">
        <f>M288</f>
        <v>1</v>
      </c>
      <c r="N319" s="166">
        <f>L319*M319</f>
        <v>282.28959999999995</v>
      </c>
      <c r="P319" s="16"/>
      <c r="R319"/>
      <c r="S319"/>
      <c r="T319"/>
      <c r="U319"/>
      <c r="V319"/>
      <c r="W319"/>
      <c r="X319"/>
      <c r="Y319"/>
      <c r="Z319"/>
      <c r="AA319"/>
    </row>
    <row r="320" spans="1:27" s="10" customFormat="1" ht="15.75">
      <c r="A320" s="3"/>
      <c r="C320" s="13"/>
      <c r="D320" s="13"/>
      <c r="E320" s="13"/>
      <c r="F320" s="13"/>
      <c r="G320" s="14"/>
      <c r="H320" s="14"/>
      <c r="I320" s="116"/>
      <c r="J320" s="15"/>
      <c r="K320" s="15"/>
      <c r="N320" s="15"/>
      <c r="R320"/>
      <c r="S320"/>
      <c r="T320"/>
      <c r="U320"/>
      <c r="V320"/>
      <c r="W320"/>
      <c r="X320"/>
      <c r="Y320"/>
      <c r="Z320"/>
      <c r="AA320"/>
    </row>
    <row r="321" spans="1:27" s="10" customFormat="1" ht="16.5" thickBot="1">
      <c r="A321" s="3"/>
      <c r="C321" s="13"/>
      <c r="D321" s="13"/>
      <c r="E321" s="13"/>
      <c r="F321" s="13"/>
      <c r="G321" s="14"/>
      <c r="H321" s="14"/>
      <c r="I321" s="116"/>
      <c r="J321" s="15"/>
      <c r="K321" s="15"/>
      <c r="M321" s="25"/>
      <c r="N321" s="55"/>
      <c r="R321"/>
      <c r="S321"/>
      <c r="T321"/>
      <c r="U321"/>
      <c r="V321"/>
      <c r="W321"/>
      <c r="X321"/>
      <c r="Y321"/>
      <c r="Z321"/>
      <c r="AA321"/>
    </row>
    <row r="322" spans="1:27" s="10" customFormat="1" ht="16.5" thickBot="1">
      <c r="A322" s="3"/>
      <c r="B322" s="103"/>
      <c r="C322" s="172" t="s">
        <v>496</v>
      </c>
      <c r="D322" s="173"/>
      <c r="E322" s="173"/>
      <c r="F322" s="173"/>
      <c r="G322" s="173"/>
      <c r="H322" s="173"/>
      <c r="I322" s="173"/>
      <c r="J322" s="174"/>
      <c r="K322" s="145"/>
      <c r="L322" s="40" t="s">
        <v>122</v>
      </c>
      <c r="M322" s="20">
        <v>52</v>
      </c>
      <c r="N322" s="15"/>
      <c r="P322" s="16"/>
      <c r="R322"/>
      <c r="S322"/>
      <c r="T322"/>
      <c r="U322"/>
      <c r="V322"/>
      <c r="W322"/>
      <c r="X322"/>
      <c r="Y322"/>
      <c r="Z322"/>
      <c r="AA322"/>
    </row>
    <row r="323" spans="1:27" s="10" customFormat="1" ht="16.5" thickBot="1">
      <c r="A323" s="208" t="s">
        <v>670</v>
      </c>
      <c r="B323" s="43" t="s">
        <v>4</v>
      </c>
      <c r="C323" s="43" t="s">
        <v>5</v>
      </c>
      <c r="D323" s="44" t="s">
        <v>144</v>
      </c>
      <c r="E323" s="43" t="s">
        <v>6</v>
      </c>
      <c r="F323" s="43" t="s">
        <v>7</v>
      </c>
      <c r="G323" s="45" t="s">
        <v>8</v>
      </c>
      <c r="H323" s="43" t="s">
        <v>9</v>
      </c>
      <c r="I323" s="119" t="s">
        <v>122</v>
      </c>
      <c r="J323" s="45" t="s">
        <v>146</v>
      </c>
      <c r="K323" s="45" t="s">
        <v>10</v>
      </c>
      <c r="L323" s="45" t="s">
        <v>147</v>
      </c>
      <c r="M323" s="45" t="s">
        <v>206</v>
      </c>
      <c r="N323" s="209" t="s">
        <v>207</v>
      </c>
      <c r="R323"/>
      <c r="S323"/>
      <c r="T323"/>
      <c r="U323"/>
      <c r="V323"/>
      <c r="W323"/>
      <c r="X323"/>
      <c r="Y323"/>
      <c r="Z323"/>
      <c r="AA323"/>
    </row>
    <row r="324" spans="1:14" s="200" customFormat="1" ht="15.75">
      <c r="A324" s="40" t="s">
        <v>666</v>
      </c>
      <c r="B324" s="40">
        <v>1</v>
      </c>
      <c r="C324" s="206" t="s">
        <v>650</v>
      </c>
      <c r="D324" s="39" t="s">
        <v>18</v>
      </c>
      <c r="E324" s="57"/>
      <c r="F324" s="40" t="s">
        <v>19</v>
      </c>
      <c r="G324" s="41" t="s">
        <v>20</v>
      </c>
      <c r="H324" s="40"/>
      <c r="I324" s="122">
        <v>1</v>
      </c>
      <c r="J324" s="41" t="s">
        <v>21</v>
      </c>
      <c r="K324" s="166">
        <v>130</v>
      </c>
      <c r="L324" s="166">
        <f>I328*K324</f>
        <v>130</v>
      </c>
      <c r="M324" s="167">
        <f>$M$322*I324</f>
        <v>52</v>
      </c>
      <c r="N324" s="197">
        <f>M324*K324</f>
        <v>6760</v>
      </c>
    </row>
    <row r="325" spans="1:14" s="200" customFormat="1" ht="15.75">
      <c r="A325" s="40" t="s">
        <v>666</v>
      </c>
      <c r="B325" s="40">
        <v>2</v>
      </c>
      <c r="C325" s="165"/>
      <c r="D325" s="39" t="s">
        <v>22</v>
      </c>
      <c r="E325" s="57"/>
      <c r="F325" s="40" t="s">
        <v>19</v>
      </c>
      <c r="G325" s="41" t="s">
        <v>20</v>
      </c>
      <c r="H325" s="40"/>
      <c r="I325" s="122">
        <v>2</v>
      </c>
      <c r="J325" s="41" t="s">
        <v>21</v>
      </c>
      <c r="K325" s="166"/>
      <c r="L325" s="166"/>
      <c r="M325" s="168"/>
      <c r="N325" s="198"/>
    </row>
    <row r="326" spans="1:14" s="200" customFormat="1" ht="15.75">
      <c r="A326" s="40" t="s">
        <v>666</v>
      </c>
      <c r="B326" s="40">
        <v>3</v>
      </c>
      <c r="C326" s="165"/>
      <c r="D326" s="39" t="s">
        <v>23</v>
      </c>
      <c r="E326" s="57"/>
      <c r="F326" s="40" t="s">
        <v>19</v>
      </c>
      <c r="G326" s="41" t="s">
        <v>20</v>
      </c>
      <c r="H326" s="40"/>
      <c r="I326" s="122">
        <v>1</v>
      </c>
      <c r="J326" s="41" t="s">
        <v>21</v>
      </c>
      <c r="K326" s="166"/>
      <c r="L326" s="166"/>
      <c r="M326" s="168"/>
      <c r="N326" s="198"/>
    </row>
    <row r="327" spans="1:14" s="200" customFormat="1" ht="15.75">
      <c r="A327" s="40" t="s">
        <v>666</v>
      </c>
      <c r="B327" s="40">
        <v>4</v>
      </c>
      <c r="C327" s="165"/>
      <c r="D327" s="39" t="s">
        <v>24</v>
      </c>
      <c r="E327" s="57"/>
      <c r="F327" s="40" t="s">
        <v>19</v>
      </c>
      <c r="G327" s="41" t="s">
        <v>20</v>
      </c>
      <c r="H327" s="40"/>
      <c r="I327" s="122">
        <v>3</v>
      </c>
      <c r="J327" s="41" t="s">
        <v>21</v>
      </c>
      <c r="K327" s="166"/>
      <c r="L327" s="166"/>
      <c r="M327" s="168"/>
      <c r="N327" s="198"/>
    </row>
    <row r="328" spans="1:14" s="200" customFormat="1" ht="15.75">
      <c r="A328" s="40" t="s">
        <v>666</v>
      </c>
      <c r="B328" s="40">
        <v>5</v>
      </c>
      <c r="C328" s="42"/>
      <c r="D328" s="39" t="s">
        <v>25</v>
      </c>
      <c r="E328" s="57"/>
      <c r="F328" s="40" t="s">
        <v>19</v>
      </c>
      <c r="G328" s="41" t="s">
        <v>20</v>
      </c>
      <c r="H328" s="40"/>
      <c r="I328" s="122">
        <v>1</v>
      </c>
      <c r="J328" s="41" t="s">
        <v>21</v>
      </c>
      <c r="K328" s="166"/>
      <c r="L328" s="166"/>
      <c r="M328" s="169"/>
      <c r="N328" s="199"/>
    </row>
    <row r="329" spans="1:27" s="10" customFormat="1" ht="32.25">
      <c r="A329" s="40" t="s">
        <v>666</v>
      </c>
      <c r="B329" s="40">
        <v>6</v>
      </c>
      <c r="C329" s="40" t="s">
        <v>26</v>
      </c>
      <c r="D329" s="39" t="s">
        <v>27</v>
      </c>
      <c r="E329" s="40"/>
      <c r="F329" s="40"/>
      <c r="G329" s="41" t="s">
        <v>155</v>
      </c>
      <c r="H329" s="40" t="s">
        <v>28</v>
      </c>
      <c r="I329" s="122">
        <v>14</v>
      </c>
      <c r="J329" s="41" t="s">
        <v>21</v>
      </c>
      <c r="K329" s="166">
        <v>0.0342</v>
      </c>
      <c r="L329" s="166">
        <f aca="true" t="shared" si="41" ref="L329:L337">I329*K329</f>
        <v>0.4788</v>
      </c>
      <c r="M329" s="20">
        <f>$M$322*I329</f>
        <v>728</v>
      </c>
      <c r="N329" s="166">
        <f>M329*K329</f>
        <v>24.8976</v>
      </c>
      <c r="P329" s="16"/>
      <c r="R329"/>
      <c r="S329"/>
      <c r="T329"/>
      <c r="U329"/>
      <c r="V329"/>
      <c r="W329"/>
      <c r="X329"/>
      <c r="Y329"/>
      <c r="Z329"/>
      <c r="AA329"/>
    </row>
    <row r="330" spans="1:27" s="10" customFormat="1" ht="48">
      <c r="A330" s="40" t="s">
        <v>666</v>
      </c>
      <c r="B330" s="40">
        <v>7</v>
      </c>
      <c r="C330" s="40" t="s">
        <v>29</v>
      </c>
      <c r="D330" s="39" t="s">
        <v>11</v>
      </c>
      <c r="E330" s="40" t="s">
        <v>31</v>
      </c>
      <c r="F330" s="40" t="s">
        <v>32</v>
      </c>
      <c r="G330" s="41" t="s">
        <v>32</v>
      </c>
      <c r="H330" s="18" t="s">
        <v>128</v>
      </c>
      <c r="I330" s="122">
        <v>6</v>
      </c>
      <c r="J330" s="41" t="s">
        <v>21</v>
      </c>
      <c r="K330" s="166">
        <v>4.07</v>
      </c>
      <c r="L330" s="166">
        <f t="shared" si="41"/>
        <v>24.42</v>
      </c>
      <c r="M330" s="20">
        <f aca="true" t="shared" si="42" ref="M330:M353">$M$322*I330</f>
        <v>312</v>
      </c>
      <c r="N330" s="166">
        <f aca="true" t="shared" si="43" ref="N330:N336">M330*K330</f>
        <v>1269.8400000000001</v>
      </c>
      <c r="P330" s="16"/>
      <c r="R330"/>
      <c r="S330"/>
      <c r="T330"/>
      <c r="U330"/>
      <c r="V330"/>
      <c r="W330"/>
      <c r="X330"/>
      <c r="Y330"/>
      <c r="Z330"/>
      <c r="AA330"/>
    </row>
    <row r="331" spans="1:27" s="10" customFormat="1" ht="15.75">
      <c r="A331" s="40" t="s">
        <v>666</v>
      </c>
      <c r="B331" s="40">
        <v>8</v>
      </c>
      <c r="C331" s="40" t="s">
        <v>33</v>
      </c>
      <c r="D331" s="39" t="s">
        <v>34</v>
      </c>
      <c r="E331" s="40"/>
      <c r="F331" s="40" t="s">
        <v>35</v>
      </c>
      <c r="G331" s="41" t="s">
        <v>36</v>
      </c>
      <c r="H331" s="40" t="s">
        <v>37</v>
      </c>
      <c r="I331" s="122">
        <v>6</v>
      </c>
      <c r="J331" s="41" t="s">
        <v>38</v>
      </c>
      <c r="K331" s="166">
        <v>1.07</v>
      </c>
      <c r="L331" s="166">
        <f t="shared" si="41"/>
        <v>6.42</v>
      </c>
      <c r="M331" s="20">
        <f t="shared" si="42"/>
        <v>312</v>
      </c>
      <c r="N331" s="166">
        <f t="shared" si="43"/>
        <v>333.84000000000003</v>
      </c>
      <c r="P331" s="16"/>
      <c r="R331"/>
      <c r="S331"/>
      <c r="T331"/>
      <c r="U331"/>
      <c r="V331"/>
      <c r="W331"/>
      <c r="X331"/>
      <c r="Y331"/>
      <c r="Z331"/>
      <c r="AA331"/>
    </row>
    <row r="332" spans="1:27" s="10" customFormat="1" ht="15.75">
      <c r="A332" s="40" t="s">
        <v>666</v>
      </c>
      <c r="B332" s="40">
        <v>9</v>
      </c>
      <c r="C332" s="40" t="s">
        <v>39</v>
      </c>
      <c r="D332" s="39" t="s">
        <v>40</v>
      </c>
      <c r="E332" s="40"/>
      <c r="F332" s="40" t="s">
        <v>41</v>
      </c>
      <c r="G332" s="41" t="s">
        <v>36</v>
      </c>
      <c r="H332" s="40" t="s">
        <v>42</v>
      </c>
      <c r="I332" s="122">
        <v>2</v>
      </c>
      <c r="J332" s="41" t="s">
        <v>21</v>
      </c>
      <c r="K332" s="166">
        <v>0.69</v>
      </c>
      <c r="L332" s="166">
        <f t="shared" si="41"/>
        <v>1.38</v>
      </c>
      <c r="M332" s="20">
        <f t="shared" si="42"/>
        <v>104</v>
      </c>
      <c r="N332" s="166">
        <f t="shared" si="43"/>
        <v>71.75999999999999</v>
      </c>
      <c r="P332" s="16"/>
      <c r="R332"/>
      <c r="S332"/>
      <c r="T332"/>
      <c r="U332"/>
      <c r="V332"/>
      <c r="W332"/>
      <c r="X332"/>
      <c r="Y332"/>
      <c r="Z332"/>
      <c r="AA332"/>
    </row>
    <row r="333" spans="1:27" s="10" customFormat="1" ht="15.75">
      <c r="A333" s="40" t="s">
        <v>666</v>
      </c>
      <c r="B333" s="40">
        <v>10</v>
      </c>
      <c r="C333" s="40" t="s">
        <v>43</v>
      </c>
      <c r="D333" s="39" t="s">
        <v>44</v>
      </c>
      <c r="E333" s="40"/>
      <c r="F333" s="40" t="s">
        <v>45</v>
      </c>
      <c r="G333" s="41" t="s">
        <v>36</v>
      </c>
      <c r="H333" s="39" t="s">
        <v>46</v>
      </c>
      <c r="I333" s="122">
        <v>2</v>
      </c>
      <c r="J333" s="41" t="s">
        <v>21</v>
      </c>
      <c r="K333" s="166">
        <v>1.507</v>
      </c>
      <c r="L333" s="166">
        <f t="shared" si="41"/>
        <v>3.014</v>
      </c>
      <c r="M333" s="20">
        <f t="shared" si="42"/>
        <v>104</v>
      </c>
      <c r="N333" s="166">
        <f t="shared" si="43"/>
        <v>156.72799999999998</v>
      </c>
      <c r="P333" s="16"/>
      <c r="R333"/>
      <c r="S333"/>
      <c r="T333"/>
      <c r="U333"/>
      <c r="V333"/>
      <c r="W333"/>
      <c r="X333"/>
      <c r="Y333"/>
      <c r="Z333"/>
      <c r="AA333"/>
    </row>
    <row r="334" spans="1:27" s="10" customFormat="1" ht="15.75">
      <c r="A334" s="40" t="s">
        <v>666</v>
      </c>
      <c r="B334" s="40">
        <v>11</v>
      </c>
      <c r="C334" s="40" t="s">
        <v>47</v>
      </c>
      <c r="D334" s="39" t="s">
        <v>48</v>
      </c>
      <c r="E334" s="40"/>
      <c r="F334" s="40" t="s">
        <v>49</v>
      </c>
      <c r="G334" s="41" t="s">
        <v>50</v>
      </c>
      <c r="H334" s="40" t="s">
        <v>51</v>
      </c>
      <c r="I334" s="122">
        <v>2</v>
      </c>
      <c r="J334" s="41" t="s">
        <v>21</v>
      </c>
      <c r="K334" s="166">
        <v>4.5</v>
      </c>
      <c r="L334" s="166">
        <f t="shared" si="41"/>
        <v>9</v>
      </c>
      <c r="M334" s="20">
        <f t="shared" si="42"/>
        <v>104</v>
      </c>
      <c r="N334" s="166">
        <f t="shared" si="43"/>
        <v>468</v>
      </c>
      <c r="P334" s="16"/>
      <c r="R334"/>
      <c r="S334"/>
      <c r="T334"/>
      <c r="U334"/>
      <c r="V334"/>
      <c r="W334"/>
      <c r="X334"/>
      <c r="Y334"/>
      <c r="Z334"/>
      <c r="AA334"/>
    </row>
    <row r="335" spans="1:27" s="10" customFormat="1" ht="32.25">
      <c r="A335" s="40" t="s">
        <v>666</v>
      </c>
      <c r="B335" s="40">
        <v>12</v>
      </c>
      <c r="C335" s="40" t="s">
        <v>52</v>
      </c>
      <c r="D335" s="39" t="s">
        <v>53</v>
      </c>
      <c r="E335" s="40"/>
      <c r="F335" s="40" t="s">
        <v>54</v>
      </c>
      <c r="G335" s="41" t="s">
        <v>155</v>
      </c>
      <c r="H335" s="40" t="s">
        <v>55</v>
      </c>
      <c r="I335" s="122">
        <v>1</v>
      </c>
      <c r="J335" s="41" t="s">
        <v>21</v>
      </c>
      <c r="K335" s="166">
        <v>1.18</v>
      </c>
      <c r="L335" s="166">
        <f t="shared" si="41"/>
        <v>1.18</v>
      </c>
      <c r="M335" s="20">
        <f t="shared" si="42"/>
        <v>52</v>
      </c>
      <c r="N335" s="166">
        <f t="shared" si="43"/>
        <v>61.36</v>
      </c>
      <c r="P335" s="16"/>
      <c r="R335"/>
      <c r="S335"/>
      <c r="T335"/>
      <c r="U335"/>
      <c r="V335"/>
      <c r="W335"/>
      <c r="X335"/>
      <c r="Y335"/>
      <c r="Z335"/>
      <c r="AA335"/>
    </row>
    <row r="336" spans="1:27" s="10" customFormat="1" ht="32.25">
      <c r="A336" s="40" t="s">
        <v>666</v>
      </c>
      <c r="B336" s="40">
        <v>13</v>
      </c>
      <c r="C336" s="40" t="s">
        <v>26</v>
      </c>
      <c r="D336" s="39" t="s">
        <v>56</v>
      </c>
      <c r="E336" s="40"/>
      <c r="F336" s="40"/>
      <c r="G336" s="41" t="s">
        <v>155</v>
      </c>
      <c r="H336" s="40" t="s">
        <v>57</v>
      </c>
      <c r="I336" s="122">
        <v>4</v>
      </c>
      <c r="J336" s="41" t="s">
        <v>21</v>
      </c>
      <c r="K336" s="166">
        <v>0.0252</v>
      </c>
      <c r="L336" s="166">
        <f t="shared" si="41"/>
        <v>0.1008</v>
      </c>
      <c r="M336" s="20">
        <f t="shared" si="42"/>
        <v>208</v>
      </c>
      <c r="N336" s="166">
        <f t="shared" si="43"/>
        <v>5.2416</v>
      </c>
      <c r="P336" s="16"/>
      <c r="R336"/>
      <c r="S336"/>
      <c r="T336"/>
      <c r="U336"/>
      <c r="V336"/>
      <c r="W336"/>
      <c r="X336"/>
      <c r="Y336"/>
      <c r="Z336"/>
      <c r="AA336"/>
    </row>
    <row r="337" spans="1:27" s="10" customFormat="1" ht="15.75">
      <c r="A337" s="40" t="s">
        <v>666</v>
      </c>
      <c r="B337" s="40">
        <v>14</v>
      </c>
      <c r="C337" s="40" t="s">
        <v>58</v>
      </c>
      <c r="D337" s="39" t="s">
        <v>59</v>
      </c>
      <c r="E337" s="40" t="s">
        <v>60</v>
      </c>
      <c r="F337" s="40"/>
      <c r="G337" s="41" t="s">
        <v>155</v>
      </c>
      <c r="H337" s="40" t="s">
        <v>61</v>
      </c>
      <c r="I337" s="122">
        <v>0.5</v>
      </c>
      <c r="J337" s="41" t="s">
        <v>86</v>
      </c>
      <c r="K337" s="166">
        <v>0.43</v>
      </c>
      <c r="L337" s="166">
        <f t="shared" si="41"/>
        <v>0.215</v>
      </c>
      <c r="M337" s="20">
        <f t="shared" si="42"/>
        <v>26</v>
      </c>
      <c r="N337" s="166">
        <f>M337*K337</f>
        <v>11.18</v>
      </c>
      <c r="P337" s="16"/>
      <c r="R337"/>
      <c r="S337"/>
      <c r="T337"/>
      <c r="U337"/>
      <c r="V337"/>
      <c r="W337"/>
      <c r="X337"/>
      <c r="Y337"/>
      <c r="Z337"/>
      <c r="AA337"/>
    </row>
    <row r="338" spans="1:27" s="10" customFormat="1" ht="15.75">
      <c r="A338" s="40" t="s">
        <v>666</v>
      </c>
      <c r="B338" s="40">
        <v>15</v>
      </c>
      <c r="C338" s="40" t="s">
        <v>62</v>
      </c>
      <c r="D338" s="39" t="s">
        <v>63</v>
      </c>
      <c r="E338" s="40"/>
      <c r="F338" s="40" t="s">
        <v>35</v>
      </c>
      <c r="G338" s="41" t="s">
        <v>36</v>
      </c>
      <c r="H338" s="40" t="s">
        <v>64</v>
      </c>
      <c r="I338" s="122">
        <v>3</v>
      </c>
      <c r="J338" s="41" t="s">
        <v>21</v>
      </c>
      <c r="K338" s="166">
        <v>0.159</v>
      </c>
      <c r="L338" s="166">
        <f>I338*K338</f>
        <v>0.477</v>
      </c>
      <c r="M338" s="20">
        <f t="shared" si="42"/>
        <v>156</v>
      </c>
      <c r="N338" s="166">
        <f>M338*K338</f>
        <v>24.804000000000002</v>
      </c>
      <c r="P338" s="16"/>
      <c r="R338"/>
      <c r="S338"/>
      <c r="T338"/>
      <c r="U338"/>
      <c r="V338"/>
      <c r="W338"/>
      <c r="X338"/>
      <c r="Y338"/>
      <c r="Z338"/>
      <c r="AA338"/>
    </row>
    <row r="339" spans="1:27" s="10" customFormat="1" ht="15.75">
      <c r="A339" s="40" t="s">
        <v>666</v>
      </c>
      <c r="B339" s="40">
        <v>16</v>
      </c>
      <c r="C339" s="40" t="s">
        <v>67</v>
      </c>
      <c r="D339" s="39" t="s">
        <v>68</v>
      </c>
      <c r="E339" s="40"/>
      <c r="F339" s="40" t="s">
        <v>35</v>
      </c>
      <c r="G339" s="41" t="s">
        <v>36</v>
      </c>
      <c r="H339" s="40" t="s">
        <v>69</v>
      </c>
      <c r="I339" s="122">
        <v>3</v>
      </c>
      <c r="J339" s="41" t="s">
        <v>21</v>
      </c>
      <c r="K339" s="166">
        <v>0.288</v>
      </c>
      <c r="L339" s="166">
        <f>I339*K339</f>
        <v>0.8639999999999999</v>
      </c>
      <c r="M339" s="20">
        <f t="shared" si="42"/>
        <v>156</v>
      </c>
      <c r="N339" s="166">
        <f>M339*K339</f>
        <v>44.928</v>
      </c>
      <c r="P339" s="16"/>
      <c r="R339"/>
      <c r="S339"/>
      <c r="T339"/>
      <c r="U339"/>
      <c r="V339"/>
      <c r="W339"/>
      <c r="X339"/>
      <c r="Y339"/>
      <c r="Z339"/>
      <c r="AA339"/>
    </row>
    <row r="340" spans="1:27" s="10" customFormat="1" ht="15.75">
      <c r="A340" s="40" t="s">
        <v>666</v>
      </c>
      <c r="B340" s="40">
        <v>17</v>
      </c>
      <c r="C340" s="40" t="s">
        <v>70</v>
      </c>
      <c r="D340" s="39" t="s">
        <v>71</v>
      </c>
      <c r="E340" s="40"/>
      <c r="F340" s="40" t="s">
        <v>72</v>
      </c>
      <c r="G340" s="41" t="s">
        <v>73</v>
      </c>
      <c r="H340" s="40" t="s">
        <v>74</v>
      </c>
      <c r="I340" s="122">
        <v>2</v>
      </c>
      <c r="J340" s="41" t="s">
        <v>21</v>
      </c>
      <c r="K340" s="166">
        <v>0.705</v>
      </c>
      <c r="L340" s="166">
        <f>I340*K340</f>
        <v>1.41</v>
      </c>
      <c r="M340" s="20">
        <f t="shared" si="42"/>
        <v>104</v>
      </c>
      <c r="N340" s="166">
        <f>M340*K340</f>
        <v>73.32</v>
      </c>
      <c r="P340" s="16"/>
      <c r="R340"/>
      <c r="S340"/>
      <c r="T340"/>
      <c r="U340"/>
      <c r="V340"/>
      <c r="W340"/>
      <c r="X340"/>
      <c r="Y340"/>
      <c r="Z340"/>
      <c r="AA340"/>
    </row>
    <row r="341" spans="1:27" s="10" customFormat="1" ht="48">
      <c r="A341" s="40" t="s">
        <v>666</v>
      </c>
      <c r="B341" s="40">
        <v>18</v>
      </c>
      <c r="C341" s="40" t="s">
        <v>75</v>
      </c>
      <c r="D341" s="39" t="s">
        <v>76</v>
      </c>
      <c r="E341" s="40"/>
      <c r="F341" s="40"/>
      <c r="G341" s="41" t="s">
        <v>155</v>
      </c>
      <c r="H341" s="40" t="s">
        <v>77</v>
      </c>
      <c r="I341" s="122">
        <v>1</v>
      </c>
      <c r="J341" s="41" t="s">
        <v>21</v>
      </c>
      <c r="K341" s="166">
        <v>1.14</v>
      </c>
      <c r="L341" s="166">
        <f>I341*K341</f>
        <v>1.14</v>
      </c>
      <c r="M341" s="20">
        <f t="shared" si="42"/>
        <v>52</v>
      </c>
      <c r="N341" s="166">
        <f>M341*K341</f>
        <v>59.279999999999994</v>
      </c>
      <c r="P341" s="16"/>
      <c r="R341"/>
      <c r="S341"/>
      <c r="T341"/>
      <c r="U341"/>
      <c r="V341"/>
      <c r="W341"/>
      <c r="X341"/>
      <c r="Y341"/>
      <c r="Z341"/>
      <c r="AA341"/>
    </row>
    <row r="342" spans="1:27" s="10" customFormat="1" ht="32.25">
      <c r="A342" s="40" t="s">
        <v>666</v>
      </c>
      <c r="B342" s="40">
        <v>19</v>
      </c>
      <c r="C342" s="40" t="s">
        <v>78</v>
      </c>
      <c r="D342" s="39" t="s">
        <v>501</v>
      </c>
      <c r="E342" s="58" t="s">
        <v>12</v>
      </c>
      <c r="F342" s="40"/>
      <c r="G342" s="41" t="s">
        <v>80</v>
      </c>
      <c r="H342" s="156" t="s">
        <v>562</v>
      </c>
      <c r="I342" s="122">
        <v>1</v>
      </c>
      <c r="J342" s="41" t="s">
        <v>21</v>
      </c>
      <c r="K342" s="166" t="s">
        <v>92</v>
      </c>
      <c r="L342" s="166"/>
      <c r="M342" s="20">
        <f t="shared" si="42"/>
        <v>52</v>
      </c>
      <c r="N342" s="166">
        <v>0</v>
      </c>
      <c r="P342" s="16"/>
      <c r="R342"/>
      <c r="S342"/>
      <c r="T342"/>
      <c r="U342"/>
      <c r="V342"/>
      <c r="W342"/>
      <c r="X342"/>
      <c r="Y342"/>
      <c r="Z342"/>
      <c r="AA342"/>
    </row>
    <row r="343" spans="1:27" s="10" customFormat="1" ht="15.75">
      <c r="A343" s="40" t="s">
        <v>666</v>
      </c>
      <c r="B343" s="41" t="s">
        <v>82</v>
      </c>
      <c r="C343" s="41" t="s">
        <v>83</v>
      </c>
      <c r="D343" s="39" t="s">
        <v>156</v>
      </c>
      <c r="E343" s="13"/>
      <c r="F343" s="41"/>
      <c r="G343" s="41" t="s">
        <v>155</v>
      </c>
      <c r="H343" s="41" t="s">
        <v>13</v>
      </c>
      <c r="I343" s="122">
        <v>3</v>
      </c>
      <c r="J343" s="41" t="s">
        <v>86</v>
      </c>
      <c r="K343" s="166">
        <v>0.89</v>
      </c>
      <c r="L343" s="166">
        <f>I343*K343</f>
        <v>2.67</v>
      </c>
      <c r="M343" s="20">
        <f t="shared" si="42"/>
        <v>156</v>
      </c>
      <c r="N343" s="166">
        <f aca="true" t="shared" si="44" ref="N343:N350">M343*K343</f>
        <v>138.84</v>
      </c>
      <c r="P343" s="16"/>
      <c r="R343"/>
      <c r="S343"/>
      <c r="T343"/>
      <c r="U343"/>
      <c r="V343"/>
      <c r="W343"/>
      <c r="X343"/>
      <c r="Y343"/>
      <c r="Z343"/>
      <c r="AA343"/>
    </row>
    <row r="344" spans="1:27" s="10" customFormat="1" ht="15.75">
      <c r="A344" s="40" t="s">
        <v>666</v>
      </c>
      <c r="B344" s="18" t="s">
        <v>87</v>
      </c>
      <c r="C344" s="18" t="s">
        <v>195</v>
      </c>
      <c r="D344" s="48" t="s">
        <v>202</v>
      </c>
      <c r="E344" s="18"/>
      <c r="F344" s="18" t="s">
        <v>32</v>
      </c>
      <c r="G344" s="20" t="s">
        <v>32</v>
      </c>
      <c r="H344" s="18" t="s">
        <v>141</v>
      </c>
      <c r="I344" s="118">
        <v>1</v>
      </c>
      <c r="J344" s="20" t="s">
        <v>21</v>
      </c>
      <c r="K344" s="166">
        <v>0.95</v>
      </c>
      <c r="L344" s="166">
        <f>I344*K344</f>
        <v>0.95</v>
      </c>
      <c r="M344" s="20">
        <f t="shared" si="42"/>
        <v>52</v>
      </c>
      <c r="N344" s="166">
        <f t="shared" si="44"/>
        <v>49.4</v>
      </c>
      <c r="P344" s="16"/>
      <c r="R344"/>
      <c r="S344"/>
      <c r="T344"/>
      <c r="U344"/>
      <c r="V344"/>
      <c r="W344"/>
      <c r="X344"/>
      <c r="Y344"/>
      <c r="Z344"/>
      <c r="AA344"/>
    </row>
    <row r="345" spans="1:27" s="10" customFormat="1" ht="15.75">
      <c r="A345" s="40" t="s">
        <v>666</v>
      </c>
      <c r="B345" s="18" t="s">
        <v>88</v>
      </c>
      <c r="C345" s="18" t="s">
        <v>197</v>
      </c>
      <c r="D345" s="48" t="s">
        <v>198</v>
      </c>
      <c r="E345" s="18"/>
      <c r="F345" s="18" t="s">
        <v>32</v>
      </c>
      <c r="G345" s="20" t="s">
        <v>32</v>
      </c>
      <c r="H345" s="18" t="s">
        <v>131</v>
      </c>
      <c r="I345" s="118">
        <v>2</v>
      </c>
      <c r="J345" s="20" t="s">
        <v>21</v>
      </c>
      <c r="K345" s="166">
        <v>0.97</v>
      </c>
      <c r="L345" s="166">
        <f>I345*K345</f>
        <v>1.94</v>
      </c>
      <c r="M345" s="20">
        <f t="shared" si="42"/>
        <v>104</v>
      </c>
      <c r="N345" s="166">
        <f t="shared" si="44"/>
        <v>100.88</v>
      </c>
      <c r="P345" s="16"/>
      <c r="R345"/>
      <c r="S345"/>
      <c r="T345"/>
      <c r="U345"/>
      <c r="V345"/>
      <c r="W345"/>
      <c r="X345"/>
      <c r="Y345"/>
      <c r="Z345"/>
      <c r="AA345"/>
    </row>
    <row r="346" spans="1:27" s="10" customFormat="1" ht="15.75">
      <c r="A346" s="40" t="s">
        <v>666</v>
      </c>
      <c r="B346" s="18" t="s">
        <v>204</v>
      </c>
      <c r="C346" s="18" t="s">
        <v>197</v>
      </c>
      <c r="D346" s="48" t="s">
        <v>200</v>
      </c>
      <c r="E346" s="18"/>
      <c r="F346" s="18" t="s">
        <v>32</v>
      </c>
      <c r="G346" s="20" t="s">
        <v>32</v>
      </c>
      <c r="H346" s="18" t="s">
        <v>132</v>
      </c>
      <c r="I346" s="118">
        <v>1</v>
      </c>
      <c r="J346" s="20" t="s">
        <v>21</v>
      </c>
      <c r="K346" s="166">
        <v>1</v>
      </c>
      <c r="L346" s="166">
        <f>I346*K346</f>
        <v>1</v>
      </c>
      <c r="M346" s="20">
        <f t="shared" si="42"/>
        <v>52</v>
      </c>
      <c r="N346" s="166">
        <f t="shared" si="44"/>
        <v>52</v>
      </c>
      <c r="P346" s="16"/>
      <c r="R346"/>
      <c r="S346"/>
      <c r="T346"/>
      <c r="U346"/>
      <c r="V346"/>
      <c r="W346"/>
      <c r="X346"/>
      <c r="Y346"/>
      <c r="Z346"/>
      <c r="AA346"/>
    </row>
    <row r="347" spans="1:27" s="10" customFormat="1" ht="15.75">
      <c r="A347" s="40" t="s">
        <v>666</v>
      </c>
      <c r="B347" s="146" t="s">
        <v>205</v>
      </c>
      <c r="C347" s="146" t="s">
        <v>89</v>
      </c>
      <c r="D347" s="146" t="s">
        <v>626</v>
      </c>
      <c r="E347" s="146"/>
      <c r="F347" s="146" t="s">
        <v>627</v>
      </c>
      <c r="G347" s="146" t="s">
        <v>627</v>
      </c>
      <c r="H347" s="146" t="s">
        <v>628</v>
      </c>
      <c r="I347" s="181">
        <v>1</v>
      </c>
      <c r="J347" s="146" t="s">
        <v>21</v>
      </c>
      <c r="K347" s="166">
        <v>1.95</v>
      </c>
      <c r="L347" s="166">
        <f>I347*K347</f>
        <v>1.95</v>
      </c>
      <c r="M347" s="20">
        <f t="shared" si="42"/>
        <v>52</v>
      </c>
      <c r="N347" s="166">
        <f t="shared" si="44"/>
        <v>101.39999999999999</v>
      </c>
      <c r="P347" s="16"/>
      <c r="R347"/>
      <c r="S347"/>
      <c r="T347"/>
      <c r="U347"/>
      <c r="V347"/>
      <c r="W347"/>
      <c r="X347"/>
      <c r="Y347"/>
      <c r="Z347"/>
      <c r="AA347"/>
    </row>
    <row r="348" spans="1:27" s="10" customFormat="1" ht="15.75">
      <c r="A348" s="40" t="s">
        <v>666</v>
      </c>
      <c r="B348" s="146" t="s">
        <v>632</v>
      </c>
      <c r="C348" s="146" t="s">
        <v>629</v>
      </c>
      <c r="D348" s="146" t="s">
        <v>630</v>
      </c>
      <c r="E348" s="146"/>
      <c r="F348" s="146" t="s">
        <v>627</v>
      </c>
      <c r="G348" s="146" t="s">
        <v>627</v>
      </c>
      <c r="H348" s="146" t="s">
        <v>402</v>
      </c>
      <c r="I348" s="181">
        <v>2</v>
      </c>
      <c r="J348" s="146" t="s">
        <v>21</v>
      </c>
      <c r="K348" s="166">
        <v>0.2</v>
      </c>
      <c r="L348" s="166">
        <f>I348*K348</f>
        <v>0.4</v>
      </c>
      <c r="M348" s="20">
        <f t="shared" si="42"/>
        <v>104</v>
      </c>
      <c r="N348" s="166">
        <f t="shared" si="44"/>
        <v>20.8</v>
      </c>
      <c r="P348" s="16"/>
      <c r="R348"/>
      <c r="S348"/>
      <c r="T348"/>
      <c r="U348"/>
      <c r="V348"/>
      <c r="W348"/>
      <c r="X348"/>
      <c r="Y348"/>
      <c r="Z348"/>
      <c r="AA348"/>
    </row>
    <row r="349" spans="1:27" s="10" customFormat="1" ht="15.75">
      <c r="A349" s="40" t="s">
        <v>666</v>
      </c>
      <c r="B349" s="40">
        <v>20</v>
      </c>
      <c r="C349" s="18" t="s">
        <v>93</v>
      </c>
      <c r="D349" s="18"/>
      <c r="E349" s="40" t="s">
        <v>431</v>
      </c>
      <c r="F349" s="18"/>
      <c r="G349" s="20"/>
      <c r="H349" s="20"/>
      <c r="I349" s="118">
        <v>1</v>
      </c>
      <c r="J349" s="51" t="s">
        <v>21</v>
      </c>
      <c r="K349" s="166">
        <v>1</v>
      </c>
      <c r="L349" s="166">
        <v>1</v>
      </c>
      <c r="M349" s="20">
        <f t="shared" si="42"/>
        <v>52</v>
      </c>
      <c r="N349" s="166">
        <f t="shared" si="44"/>
        <v>52</v>
      </c>
      <c r="P349" s="16"/>
      <c r="R349"/>
      <c r="S349"/>
      <c r="T349"/>
      <c r="U349"/>
      <c r="V349"/>
      <c r="W349"/>
      <c r="X349"/>
      <c r="Y349"/>
      <c r="Z349"/>
      <c r="AA349"/>
    </row>
    <row r="350" spans="1:27" s="10" customFormat="1" ht="15.75">
      <c r="A350" s="40" t="s">
        <v>666</v>
      </c>
      <c r="B350" s="40">
        <v>21</v>
      </c>
      <c r="C350" s="18" t="s">
        <v>0</v>
      </c>
      <c r="D350" s="18"/>
      <c r="E350" s="40" t="s">
        <v>431</v>
      </c>
      <c r="F350" s="18"/>
      <c r="G350" s="20"/>
      <c r="H350" s="20"/>
      <c r="I350" s="118">
        <v>1</v>
      </c>
      <c r="J350" s="51" t="s">
        <v>21</v>
      </c>
      <c r="K350" s="166">
        <v>1</v>
      </c>
      <c r="L350" s="166">
        <v>1</v>
      </c>
      <c r="M350" s="20">
        <f t="shared" si="42"/>
        <v>52</v>
      </c>
      <c r="N350" s="166">
        <f t="shared" si="44"/>
        <v>52</v>
      </c>
      <c r="P350" s="16"/>
      <c r="R350"/>
      <c r="S350"/>
      <c r="T350"/>
      <c r="U350"/>
      <c r="V350"/>
      <c r="W350"/>
      <c r="X350"/>
      <c r="Y350"/>
      <c r="Z350"/>
      <c r="AA350"/>
    </row>
    <row r="351" spans="1:27" s="10" customFormat="1" ht="15.75">
      <c r="A351" s="40" t="s">
        <v>666</v>
      </c>
      <c r="B351" s="40">
        <v>22</v>
      </c>
      <c r="C351" s="40" t="s">
        <v>65</v>
      </c>
      <c r="D351" s="39" t="s">
        <v>66</v>
      </c>
      <c r="E351" s="40" t="s">
        <v>431</v>
      </c>
      <c r="F351" s="40"/>
      <c r="G351" s="41"/>
      <c r="H351" s="40"/>
      <c r="I351" s="122">
        <v>1</v>
      </c>
      <c r="J351" s="41" t="s">
        <v>21</v>
      </c>
      <c r="K351" s="166">
        <v>0.5</v>
      </c>
      <c r="L351" s="166">
        <f>K351</f>
        <v>0.5</v>
      </c>
      <c r="M351" s="20">
        <f>$M$322*I351</f>
        <v>52</v>
      </c>
      <c r="N351" s="166">
        <f>M351*K351</f>
        <v>26</v>
      </c>
      <c r="P351" s="16"/>
      <c r="R351"/>
      <c r="S351"/>
      <c r="T351"/>
      <c r="U351"/>
      <c r="V351"/>
      <c r="W351"/>
      <c r="X351"/>
      <c r="Y351"/>
      <c r="Z351"/>
      <c r="AA351"/>
    </row>
    <row r="352" spans="1:27" s="10" customFormat="1" ht="15.75">
      <c r="A352" s="40" t="s">
        <v>666</v>
      </c>
      <c r="B352" s="50"/>
      <c r="C352" s="18" t="s">
        <v>1</v>
      </c>
      <c r="D352" s="18"/>
      <c r="E352" s="18"/>
      <c r="F352" s="18"/>
      <c r="G352" s="20"/>
      <c r="H352" s="20"/>
      <c r="I352" s="118"/>
      <c r="J352" s="51"/>
      <c r="K352" s="166"/>
      <c r="L352" s="52">
        <f>SUM(L324:L351)</f>
        <v>191.50959999999995</v>
      </c>
      <c r="M352" s="20"/>
      <c r="N352" s="166">
        <f>SUM(N329:N351)+N324</f>
        <v>9958.4992</v>
      </c>
      <c r="P352" s="16"/>
      <c r="R352"/>
      <c r="S352"/>
      <c r="T352"/>
      <c r="U352"/>
      <c r="V352"/>
      <c r="W352"/>
      <c r="X352"/>
      <c r="Y352"/>
      <c r="Z352"/>
      <c r="AA352"/>
    </row>
    <row r="353" spans="1:16" s="10" customFormat="1" ht="15.75">
      <c r="A353" s="40" t="s">
        <v>666</v>
      </c>
      <c r="B353" s="50"/>
      <c r="C353" s="18" t="s">
        <v>2</v>
      </c>
      <c r="D353" s="18"/>
      <c r="E353" s="18"/>
      <c r="F353" s="18" t="s">
        <v>596</v>
      </c>
      <c r="G353" s="20"/>
      <c r="H353" s="20"/>
      <c r="I353" s="118">
        <v>1</v>
      </c>
      <c r="J353" s="51" t="s">
        <v>21</v>
      </c>
      <c r="K353" s="166">
        <v>60</v>
      </c>
      <c r="L353" s="166">
        <f>I353*K353</f>
        <v>60</v>
      </c>
      <c r="M353" s="20">
        <f t="shared" si="42"/>
        <v>52</v>
      </c>
      <c r="N353" s="166">
        <f>L353*M353</f>
        <v>3120</v>
      </c>
      <c r="P353" s="16"/>
    </row>
    <row r="354" spans="1:27" s="10" customFormat="1" ht="15.75">
      <c r="A354" s="40" t="s">
        <v>666</v>
      </c>
      <c r="B354" s="50"/>
      <c r="C354" s="18" t="s">
        <v>3</v>
      </c>
      <c r="D354" s="18"/>
      <c r="E354" s="18"/>
      <c r="F354" s="18"/>
      <c r="G354" s="20"/>
      <c r="H354" s="20"/>
      <c r="I354" s="118"/>
      <c r="J354" s="51"/>
      <c r="K354" s="166"/>
      <c r="L354" s="52">
        <f>L352+L353</f>
        <v>251.50959999999995</v>
      </c>
      <c r="M354" s="20">
        <f>M322</f>
        <v>52</v>
      </c>
      <c r="N354" s="166">
        <f>L354*M354</f>
        <v>13078.499199999997</v>
      </c>
      <c r="P354" s="16"/>
      <c r="R354"/>
      <c r="S354"/>
      <c r="T354"/>
      <c r="U354"/>
      <c r="V354"/>
      <c r="W354"/>
      <c r="X354"/>
      <c r="Y354"/>
      <c r="Z354"/>
      <c r="AA354"/>
    </row>
    <row r="355" spans="1:27" s="10" customFormat="1" ht="15.75">
      <c r="A355" s="3"/>
      <c r="C355" s="13"/>
      <c r="D355" s="13"/>
      <c r="E355" s="13"/>
      <c r="F355" s="13"/>
      <c r="G355" s="14"/>
      <c r="H355" s="14"/>
      <c r="I355" s="116"/>
      <c r="J355" s="15"/>
      <c r="K355" s="15"/>
      <c r="N355" s="15"/>
      <c r="R355"/>
      <c r="S355"/>
      <c r="T355"/>
      <c r="U355"/>
      <c r="V355"/>
      <c r="W355"/>
      <c r="X355"/>
      <c r="Y355"/>
      <c r="Z355"/>
      <c r="AA355"/>
    </row>
    <row r="356" spans="1:27" s="10" customFormat="1" ht="16.5" thickBot="1">
      <c r="A356" s="3"/>
      <c r="C356" s="13"/>
      <c r="D356" s="13"/>
      <c r="E356" s="13"/>
      <c r="F356" s="13"/>
      <c r="G356" s="14"/>
      <c r="H356" s="14"/>
      <c r="I356" s="116"/>
      <c r="J356" s="15"/>
      <c r="K356" s="15"/>
      <c r="M356" s="25"/>
      <c r="N356" s="55"/>
      <c r="R356"/>
      <c r="S356"/>
      <c r="T356"/>
      <c r="U356"/>
      <c r="V356"/>
      <c r="W356"/>
      <c r="X356"/>
      <c r="Y356"/>
      <c r="Z356"/>
      <c r="AA356"/>
    </row>
    <row r="357" spans="1:27" s="10" customFormat="1" ht="16.5" thickBot="1">
      <c r="A357" s="40"/>
      <c r="B357" s="103"/>
      <c r="C357" s="172" t="s">
        <v>497</v>
      </c>
      <c r="D357" s="173"/>
      <c r="E357" s="173"/>
      <c r="F357" s="173"/>
      <c r="G357" s="173"/>
      <c r="H357" s="173"/>
      <c r="I357" s="173"/>
      <c r="J357" s="174"/>
      <c r="K357" s="145"/>
      <c r="L357" s="40" t="s">
        <v>122</v>
      </c>
      <c r="M357" s="20">
        <v>20</v>
      </c>
      <c r="N357" s="15"/>
      <c r="P357" s="16"/>
      <c r="R357"/>
      <c r="S357"/>
      <c r="T357"/>
      <c r="U357"/>
      <c r="V357"/>
      <c r="W357"/>
      <c r="X357"/>
      <c r="Y357"/>
      <c r="Z357"/>
      <c r="AA357"/>
    </row>
    <row r="358" spans="1:27" s="10" customFormat="1" ht="16.5" thickBot="1">
      <c r="A358" s="208" t="s">
        <v>670</v>
      </c>
      <c r="B358" s="43" t="s">
        <v>4</v>
      </c>
      <c r="C358" s="43" t="s">
        <v>5</v>
      </c>
      <c r="D358" s="44" t="s">
        <v>144</v>
      </c>
      <c r="E358" s="43" t="s">
        <v>6</v>
      </c>
      <c r="F358" s="43" t="s">
        <v>7</v>
      </c>
      <c r="G358" s="45" t="s">
        <v>8</v>
      </c>
      <c r="H358" s="43" t="s">
        <v>9</v>
      </c>
      <c r="I358" s="119" t="s">
        <v>122</v>
      </c>
      <c r="J358" s="45" t="s">
        <v>146</v>
      </c>
      <c r="K358" s="45" t="s">
        <v>10</v>
      </c>
      <c r="L358" s="45" t="s">
        <v>147</v>
      </c>
      <c r="M358" s="45" t="s">
        <v>206</v>
      </c>
      <c r="N358" s="209" t="s">
        <v>207</v>
      </c>
      <c r="R358"/>
      <c r="S358"/>
      <c r="T358"/>
      <c r="U358"/>
      <c r="V358"/>
      <c r="W358"/>
      <c r="X358"/>
      <c r="Y358"/>
      <c r="Z358"/>
      <c r="AA358"/>
    </row>
    <row r="359" spans="1:14" s="200" customFormat="1" ht="15.75">
      <c r="A359" s="40" t="s">
        <v>649</v>
      </c>
      <c r="B359" s="40">
        <v>1</v>
      </c>
      <c r="C359" s="206" t="s">
        <v>650</v>
      </c>
      <c r="D359" s="39" t="s">
        <v>18</v>
      </c>
      <c r="E359" s="57"/>
      <c r="F359" s="40" t="s">
        <v>19</v>
      </c>
      <c r="G359" s="41" t="s">
        <v>20</v>
      </c>
      <c r="H359" s="40"/>
      <c r="I359" s="122">
        <v>1</v>
      </c>
      <c r="J359" s="41" t="s">
        <v>21</v>
      </c>
      <c r="K359" s="166">
        <v>130</v>
      </c>
      <c r="L359" s="166">
        <f>I363*K359</f>
        <v>130</v>
      </c>
      <c r="M359" s="167">
        <f>$M$357*I359</f>
        <v>20</v>
      </c>
      <c r="N359" s="197">
        <f>M359*K359</f>
        <v>2600</v>
      </c>
    </row>
    <row r="360" spans="1:14" s="200" customFormat="1" ht="15.75">
      <c r="A360" s="40" t="s">
        <v>649</v>
      </c>
      <c r="B360" s="40">
        <v>2</v>
      </c>
      <c r="C360" s="165"/>
      <c r="D360" s="39" t="s">
        <v>22</v>
      </c>
      <c r="E360" s="57"/>
      <c r="F360" s="40" t="s">
        <v>19</v>
      </c>
      <c r="G360" s="41" t="s">
        <v>20</v>
      </c>
      <c r="H360" s="40"/>
      <c r="I360" s="122">
        <v>2</v>
      </c>
      <c r="J360" s="41" t="s">
        <v>21</v>
      </c>
      <c r="K360" s="166"/>
      <c r="L360" s="166"/>
      <c r="M360" s="168"/>
      <c r="N360" s="198"/>
    </row>
    <row r="361" spans="1:14" s="200" customFormat="1" ht="15.75">
      <c r="A361" s="40" t="s">
        <v>649</v>
      </c>
      <c r="B361" s="40">
        <v>3</v>
      </c>
      <c r="C361" s="165"/>
      <c r="D361" s="39" t="s">
        <v>23</v>
      </c>
      <c r="E361" s="57"/>
      <c r="F361" s="40" t="s">
        <v>19</v>
      </c>
      <c r="G361" s="41" t="s">
        <v>20</v>
      </c>
      <c r="H361" s="40"/>
      <c r="I361" s="122">
        <v>1</v>
      </c>
      <c r="J361" s="41" t="s">
        <v>21</v>
      </c>
      <c r="K361" s="166"/>
      <c r="L361" s="166"/>
      <c r="M361" s="168"/>
      <c r="N361" s="198"/>
    </row>
    <row r="362" spans="1:14" s="200" customFormat="1" ht="15.75">
      <c r="A362" s="40" t="s">
        <v>649</v>
      </c>
      <c r="B362" s="40">
        <v>4</v>
      </c>
      <c r="C362" s="165"/>
      <c r="D362" s="39" t="s">
        <v>24</v>
      </c>
      <c r="E362" s="57"/>
      <c r="F362" s="40" t="s">
        <v>19</v>
      </c>
      <c r="G362" s="41" t="s">
        <v>20</v>
      </c>
      <c r="H362" s="40"/>
      <c r="I362" s="122">
        <v>3</v>
      </c>
      <c r="J362" s="41" t="s">
        <v>21</v>
      </c>
      <c r="K362" s="166"/>
      <c r="L362" s="166"/>
      <c r="M362" s="168"/>
      <c r="N362" s="198"/>
    </row>
    <row r="363" spans="1:14" s="200" customFormat="1" ht="15.75">
      <c r="A363" s="40" t="s">
        <v>649</v>
      </c>
      <c r="B363" s="40">
        <v>5</v>
      </c>
      <c r="C363" s="42"/>
      <c r="D363" s="39" t="s">
        <v>25</v>
      </c>
      <c r="E363" s="57"/>
      <c r="F363" s="40" t="s">
        <v>19</v>
      </c>
      <c r="G363" s="41" t="s">
        <v>20</v>
      </c>
      <c r="H363" s="40"/>
      <c r="I363" s="122">
        <v>1</v>
      </c>
      <c r="J363" s="41" t="s">
        <v>21</v>
      </c>
      <c r="K363" s="166"/>
      <c r="L363" s="166"/>
      <c r="M363" s="169"/>
      <c r="N363" s="199"/>
    </row>
    <row r="364" spans="1:16" s="10" customFormat="1" ht="32.25">
      <c r="A364" s="40" t="s">
        <v>649</v>
      </c>
      <c r="B364" s="40">
        <v>6</v>
      </c>
      <c r="C364" s="40" t="s">
        <v>26</v>
      </c>
      <c r="D364" s="39" t="s">
        <v>27</v>
      </c>
      <c r="E364" s="40"/>
      <c r="F364" s="40"/>
      <c r="G364" s="41" t="s">
        <v>155</v>
      </c>
      <c r="H364" s="40" t="s">
        <v>28</v>
      </c>
      <c r="I364" s="122">
        <v>14</v>
      </c>
      <c r="J364" s="41" t="s">
        <v>21</v>
      </c>
      <c r="K364" s="166">
        <v>0.0342</v>
      </c>
      <c r="L364" s="166">
        <f aca="true" t="shared" si="45" ref="L364:L372">I364*K364</f>
        <v>0.4788</v>
      </c>
      <c r="M364" s="20">
        <f>$M$357*I364</f>
        <v>280</v>
      </c>
      <c r="N364" s="166">
        <f>M364*K364</f>
        <v>9.576</v>
      </c>
      <c r="P364" s="16"/>
    </row>
    <row r="365" spans="1:16" s="10" customFormat="1" ht="48">
      <c r="A365" s="40" t="s">
        <v>649</v>
      </c>
      <c r="B365" s="40">
        <v>7</v>
      </c>
      <c r="C365" s="40" t="s">
        <v>29</v>
      </c>
      <c r="D365" s="39" t="s">
        <v>11</v>
      </c>
      <c r="E365" s="40" t="s">
        <v>31</v>
      </c>
      <c r="F365" s="40" t="s">
        <v>32</v>
      </c>
      <c r="G365" s="41" t="s">
        <v>32</v>
      </c>
      <c r="H365" s="18" t="s">
        <v>128</v>
      </c>
      <c r="I365" s="122">
        <v>6</v>
      </c>
      <c r="J365" s="41" t="s">
        <v>21</v>
      </c>
      <c r="K365" s="166">
        <v>4.07</v>
      </c>
      <c r="L365" s="166">
        <f t="shared" si="45"/>
        <v>24.42</v>
      </c>
      <c r="M365" s="20">
        <f>$M$357*I365</f>
        <v>120</v>
      </c>
      <c r="N365" s="166">
        <f aca="true" t="shared" si="46" ref="N365:N371">M365*K365</f>
        <v>488.40000000000003</v>
      </c>
      <c r="P365" s="16"/>
    </row>
    <row r="366" spans="1:16" s="10" customFormat="1" ht="15.75">
      <c r="A366" s="40" t="s">
        <v>649</v>
      </c>
      <c r="B366" s="40">
        <v>8</v>
      </c>
      <c r="C366" s="40" t="s">
        <v>33</v>
      </c>
      <c r="D366" s="39" t="s">
        <v>34</v>
      </c>
      <c r="E366" s="40"/>
      <c r="F366" s="40" t="s">
        <v>35</v>
      </c>
      <c r="G366" s="41" t="s">
        <v>36</v>
      </c>
      <c r="H366" s="40" t="s">
        <v>37</v>
      </c>
      <c r="I366" s="122">
        <v>6</v>
      </c>
      <c r="J366" s="41" t="s">
        <v>38</v>
      </c>
      <c r="K366" s="166">
        <v>1.07</v>
      </c>
      <c r="L366" s="166">
        <f t="shared" si="45"/>
        <v>6.42</v>
      </c>
      <c r="M366" s="20">
        <f>$M$357*I366</f>
        <v>120</v>
      </c>
      <c r="N366" s="166">
        <f t="shared" si="46"/>
        <v>128.4</v>
      </c>
      <c r="P366" s="16"/>
    </row>
    <row r="367" spans="1:16" s="10" customFormat="1" ht="15.75">
      <c r="A367" s="40" t="s">
        <v>649</v>
      </c>
      <c r="B367" s="40">
        <v>9</v>
      </c>
      <c r="C367" s="40" t="s">
        <v>39</v>
      </c>
      <c r="D367" s="39" t="s">
        <v>40</v>
      </c>
      <c r="E367" s="40"/>
      <c r="F367" s="40" t="s">
        <v>41</v>
      </c>
      <c r="G367" s="41" t="s">
        <v>36</v>
      </c>
      <c r="H367" s="40" t="s">
        <v>42</v>
      </c>
      <c r="I367" s="122">
        <v>2</v>
      </c>
      <c r="J367" s="41" t="s">
        <v>21</v>
      </c>
      <c r="K367" s="166">
        <v>0.69</v>
      </c>
      <c r="L367" s="166">
        <f t="shared" si="45"/>
        <v>1.38</v>
      </c>
      <c r="M367" s="20">
        <f>$M$357*I367</f>
        <v>40</v>
      </c>
      <c r="N367" s="166">
        <f t="shared" si="46"/>
        <v>27.599999999999998</v>
      </c>
      <c r="P367" s="16"/>
    </row>
    <row r="368" spans="1:16" s="10" customFormat="1" ht="15.75">
      <c r="A368" s="40" t="s">
        <v>649</v>
      </c>
      <c r="B368" s="40">
        <v>10</v>
      </c>
      <c r="C368" s="40" t="s">
        <v>43</v>
      </c>
      <c r="D368" s="39" t="s">
        <v>44</v>
      </c>
      <c r="E368" s="40"/>
      <c r="F368" s="40" t="s">
        <v>45</v>
      </c>
      <c r="G368" s="41" t="s">
        <v>36</v>
      </c>
      <c r="H368" s="39" t="s">
        <v>46</v>
      </c>
      <c r="I368" s="122">
        <v>2</v>
      </c>
      <c r="J368" s="41" t="s">
        <v>21</v>
      </c>
      <c r="K368" s="166">
        <v>1.507</v>
      </c>
      <c r="L368" s="166">
        <f t="shared" si="45"/>
        <v>3.014</v>
      </c>
      <c r="M368" s="20">
        <f>$M$357*I368</f>
        <v>40</v>
      </c>
      <c r="N368" s="166">
        <f t="shared" si="46"/>
        <v>60.279999999999994</v>
      </c>
      <c r="P368" s="16"/>
    </row>
    <row r="369" spans="1:16" s="10" customFormat="1" ht="15.75">
      <c r="A369" s="40" t="s">
        <v>649</v>
      </c>
      <c r="B369" s="40">
        <v>11</v>
      </c>
      <c r="C369" s="40" t="s">
        <v>47</v>
      </c>
      <c r="D369" s="39" t="s">
        <v>48</v>
      </c>
      <c r="E369" s="40"/>
      <c r="F369" s="40" t="s">
        <v>49</v>
      </c>
      <c r="G369" s="41" t="s">
        <v>50</v>
      </c>
      <c r="H369" s="40" t="s">
        <v>51</v>
      </c>
      <c r="I369" s="122">
        <v>2</v>
      </c>
      <c r="J369" s="41" t="s">
        <v>21</v>
      </c>
      <c r="K369" s="166">
        <v>4.5</v>
      </c>
      <c r="L369" s="166">
        <f t="shared" si="45"/>
        <v>9</v>
      </c>
      <c r="M369" s="20">
        <f>$M$357*I369</f>
        <v>40</v>
      </c>
      <c r="N369" s="166">
        <f t="shared" si="46"/>
        <v>180</v>
      </c>
      <c r="P369" s="16"/>
    </row>
    <row r="370" spans="1:16" s="10" customFormat="1" ht="32.25">
      <c r="A370" s="40" t="s">
        <v>649</v>
      </c>
      <c r="B370" s="40">
        <v>12</v>
      </c>
      <c r="C370" s="40" t="s">
        <v>52</v>
      </c>
      <c r="D370" s="39" t="s">
        <v>53</v>
      </c>
      <c r="E370" s="40"/>
      <c r="F370" s="40" t="s">
        <v>54</v>
      </c>
      <c r="G370" s="41" t="s">
        <v>155</v>
      </c>
      <c r="H370" s="40" t="s">
        <v>55</v>
      </c>
      <c r="I370" s="122">
        <v>1</v>
      </c>
      <c r="J370" s="41" t="s">
        <v>21</v>
      </c>
      <c r="K370" s="166">
        <v>1.18</v>
      </c>
      <c r="L370" s="166">
        <f t="shared" si="45"/>
        <v>1.18</v>
      </c>
      <c r="M370" s="20">
        <f>$M$357*I370</f>
        <v>20</v>
      </c>
      <c r="N370" s="166">
        <f t="shared" si="46"/>
        <v>23.599999999999998</v>
      </c>
      <c r="P370" s="16"/>
    </row>
    <row r="371" spans="1:16" s="10" customFormat="1" ht="32.25">
      <c r="A371" s="40" t="s">
        <v>649</v>
      </c>
      <c r="B371" s="40">
        <v>13</v>
      </c>
      <c r="C371" s="40" t="s">
        <v>26</v>
      </c>
      <c r="D371" s="39" t="s">
        <v>56</v>
      </c>
      <c r="E371" s="40"/>
      <c r="F371" s="40"/>
      <c r="G371" s="41" t="s">
        <v>155</v>
      </c>
      <c r="H371" s="40" t="s">
        <v>57</v>
      </c>
      <c r="I371" s="122">
        <v>4</v>
      </c>
      <c r="J371" s="41" t="s">
        <v>21</v>
      </c>
      <c r="K371" s="166">
        <v>0.0252</v>
      </c>
      <c r="L371" s="166">
        <f t="shared" si="45"/>
        <v>0.1008</v>
      </c>
      <c r="M371" s="20">
        <f>$M$357*I371</f>
        <v>80</v>
      </c>
      <c r="N371" s="166">
        <f t="shared" si="46"/>
        <v>2.016</v>
      </c>
      <c r="P371" s="16"/>
    </row>
    <row r="372" spans="1:16" s="10" customFormat="1" ht="15.75">
      <c r="A372" s="40" t="s">
        <v>649</v>
      </c>
      <c r="B372" s="40">
        <v>14</v>
      </c>
      <c r="C372" s="40" t="s">
        <v>58</v>
      </c>
      <c r="D372" s="39" t="s">
        <v>59</v>
      </c>
      <c r="E372" s="40" t="s">
        <v>60</v>
      </c>
      <c r="F372" s="40"/>
      <c r="G372" s="41" t="s">
        <v>155</v>
      </c>
      <c r="H372" s="40" t="s">
        <v>61</v>
      </c>
      <c r="I372" s="122">
        <v>0.5</v>
      </c>
      <c r="J372" s="41" t="s">
        <v>86</v>
      </c>
      <c r="K372" s="166">
        <v>0.43</v>
      </c>
      <c r="L372" s="166">
        <f t="shared" si="45"/>
        <v>0.215</v>
      </c>
      <c r="M372" s="20">
        <f>$M$357*I372</f>
        <v>10</v>
      </c>
      <c r="N372" s="166">
        <f>M372*K372</f>
        <v>4.3</v>
      </c>
      <c r="P372" s="16"/>
    </row>
    <row r="373" spans="1:16" s="10" customFormat="1" ht="15.75">
      <c r="A373" s="40" t="s">
        <v>649</v>
      </c>
      <c r="B373" s="40">
        <v>15</v>
      </c>
      <c r="C373" s="40" t="s">
        <v>62</v>
      </c>
      <c r="D373" s="39" t="s">
        <v>63</v>
      </c>
      <c r="E373" s="40"/>
      <c r="F373" s="40" t="s">
        <v>35</v>
      </c>
      <c r="G373" s="41" t="s">
        <v>36</v>
      </c>
      <c r="H373" s="40" t="s">
        <v>64</v>
      </c>
      <c r="I373" s="122">
        <v>3</v>
      </c>
      <c r="J373" s="41" t="s">
        <v>21</v>
      </c>
      <c r="K373" s="166">
        <v>0.159</v>
      </c>
      <c r="L373" s="166">
        <f>I373*K373</f>
        <v>0.477</v>
      </c>
      <c r="M373" s="20">
        <f>$M$357*I373</f>
        <v>60</v>
      </c>
      <c r="N373" s="166">
        <f>M373*K373</f>
        <v>9.540000000000001</v>
      </c>
      <c r="P373" s="16"/>
    </row>
    <row r="374" spans="1:16" s="10" customFormat="1" ht="15.75">
      <c r="A374" s="40" t="s">
        <v>649</v>
      </c>
      <c r="B374" s="40">
        <v>16</v>
      </c>
      <c r="C374" s="40" t="s">
        <v>67</v>
      </c>
      <c r="D374" s="39" t="s">
        <v>68</v>
      </c>
      <c r="E374" s="40"/>
      <c r="F374" s="40" t="s">
        <v>35</v>
      </c>
      <c r="G374" s="41" t="s">
        <v>36</v>
      </c>
      <c r="H374" s="40" t="s">
        <v>69</v>
      </c>
      <c r="I374" s="122">
        <v>3</v>
      </c>
      <c r="J374" s="41" t="s">
        <v>21</v>
      </c>
      <c r="K374" s="166">
        <v>0.288</v>
      </c>
      <c r="L374" s="166">
        <f>I374*K374</f>
        <v>0.8639999999999999</v>
      </c>
      <c r="M374" s="20">
        <f>$M$357*I374</f>
        <v>60</v>
      </c>
      <c r="N374" s="166">
        <f>M374*K374</f>
        <v>17.279999999999998</v>
      </c>
      <c r="P374" s="16"/>
    </row>
    <row r="375" spans="1:16" s="10" customFormat="1" ht="15.75">
      <c r="A375" s="40" t="s">
        <v>649</v>
      </c>
      <c r="B375" s="40">
        <v>17</v>
      </c>
      <c r="C375" s="40" t="s">
        <v>70</v>
      </c>
      <c r="D375" s="39" t="s">
        <v>71</v>
      </c>
      <c r="E375" s="40"/>
      <c r="F375" s="40" t="s">
        <v>72</v>
      </c>
      <c r="G375" s="41" t="s">
        <v>73</v>
      </c>
      <c r="H375" s="40" t="s">
        <v>74</v>
      </c>
      <c r="I375" s="122">
        <v>2</v>
      </c>
      <c r="J375" s="41" t="s">
        <v>21</v>
      </c>
      <c r="K375" s="166">
        <v>0.705</v>
      </c>
      <c r="L375" s="166">
        <f>I375*K375</f>
        <v>1.41</v>
      </c>
      <c r="M375" s="20">
        <f>$M$357*I375</f>
        <v>40</v>
      </c>
      <c r="N375" s="166">
        <f>M375*K375</f>
        <v>28.2</v>
      </c>
      <c r="P375" s="16"/>
    </row>
    <row r="376" spans="1:16" s="10" customFormat="1" ht="48">
      <c r="A376" s="40" t="s">
        <v>649</v>
      </c>
      <c r="B376" s="40">
        <v>18</v>
      </c>
      <c r="C376" s="40" t="s">
        <v>75</v>
      </c>
      <c r="D376" s="39" t="s">
        <v>76</v>
      </c>
      <c r="E376" s="40"/>
      <c r="F376" s="40"/>
      <c r="G376" s="41" t="s">
        <v>155</v>
      </c>
      <c r="H376" s="40" t="s">
        <v>77</v>
      </c>
      <c r="I376" s="122">
        <v>1</v>
      </c>
      <c r="J376" s="41" t="s">
        <v>21</v>
      </c>
      <c r="K376" s="166">
        <v>1.14</v>
      </c>
      <c r="L376" s="166">
        <f>I376*K376</f>
        <v>1.14</v>
      </c>
      <c r="M376" s="20">
        <f>$M$357*I376</f>
        <v>20</v>
      </c>
      <c r="N376" s="166">
        <f>M376*K376</f>
        <v>22.799999999999997</v>
      </c>
      <c r="P376" s="16"/>
    </row>
    <row r="377" spans="1:16" s="10" customFormat="1" ht="48">
      <c r="A377" s="40" t="s">
        <v>649</v>
      </c>
      <c r="B377" s="40">
        <v>19</v>
      </c>
      <c r="C377" s="40" t="s">
        <v>78</v>
      </c>
      <c r="D377" s="39" t="s">
        <v>499</v>
      </c>
      <c r="E377" s="58" t="s">
        <v>498</v>
      </c>
      <c r="F377" s="40"/>
      <c r="G377" s="41" t="s">
        <v>80</v>
      </c>
      <c r="H377" s="156" t="s">
        <v>563</v>
      </c>
      <c r="I377" s="122">
        <v>1</v>
      </c>
      <c r="J377" s="41" t="s">
        <v>21</v>
      </c>
      <c r="K377" s="166" t="s">
        <v>92</v>
      </c>
      <c r="L377" s="166"/>
      <c r="M377" s="20">
        <f>$M$357*I377</f>
        <v>20</v>
      </c>
      <c r="N377" s="166">
        <v>0</v>
      </c>
      <c r="P377" s="16"/>
    </row>
    <row r="378" spans="1:16" s="10" customFormat="1" ht="15.75">
      <c r="A378" s="40" t="s">
        <v>649</v>
      </c>
      <c r="B378" s="41" t="s">
        <v>82</v>
      </c>
      <c r="C378" s="41" t="s">
        <v>83</v>
      </c>
      <c r="D378" s="39" t="s">
        <v>502</v>
      </c>
      <c r="E378" s="13"/>
      <c r="F378" s="41"/>
      <c r="G378" s="41" t="s">
        <v>155</v>
      </c>
      <c r="H378" s="41" t="s">
        <v>503</v>
      </c>
      <c r="I378" s="122">
        <v>3</v>
      </c>
      <c r="J378" s="41" t="s">
        <v>86</v>
      </c>
      <c r="K378" s="166">
        <v>1</v>
      </c>
      <c r="L378" s="166">
        <f>I378*K378</f>
        <v>3</v>
      </c>
      <c r="M378" s="20">
        <f>$M$357*I378</f>
        <v>60</v>
      </c>
      <c r="N378" s="166">
        <f aca="true" t="shared" si="47" ref="N378:N385">M378*K378</f>
        <v>60</v>
      </c>
      <c r="P378" s="16"/>
    </row>
    <row r="379" spans="1:16" s="10" customFormat="1" ht="15.75">
      <c r="A379" s="40" t="s">
        <v>649</v>
      </c>
      <c r="B379" s="18" t="s">
        <v>87</v>
      </c>
      <c r="C379" s="18" t="s">
        <v>195</v>
      </c>
      <c r="D379" s="48" t="s">
        <v>202</v>
      </c>
      <c r="E379" s="18"/>
      <c r="F379" s="18" t="s">
        <v>32</v>
      </c>
      <c r="G379" s="20" t="s">
        <v>32</v>
      </c>
      <c r="H379" s="18" t="s">
        <v>141</v>
      </c>
      <c r="I379" s="118">
        <v>1</v>
      </c>
      <c r="J379" s="20" t="s">
        <v>21</v>
      </c>
      <c r="K379" s="166">
        <v>0.95</v>
      </c>
      <c r="L379" s="166">
        <f>I379*K379</f>
        <v>0.95</v>
      </c>
      <c r="M379" s="20">
        <f>$M$357*I379</f>
        <v>20</v>
      </c>
      <c r="N379" s="166">
        <f t="shared" si="47"/>
        <v>19</v>
      </c>
      <c r="P379" s="16"/>
    </row>
    <row r="380" spans="1:16" s="10" customFormat="1" ht="15.75">
      <c r="A380" s="40" t="s">
        <v>649</v>
      </c>
      <c r="B380" s="18" t="s">
        <v>88</v>
      </c>
      <c r="C380" s="18" t="s">
        <v>197</v>
      </c>
      <c r="D380" s="48" t="s">
        <v>198</v>
      </c>
      <c r="E380" s="18"/>
      <c r="F380" s="18" t="s">
        <v>32</v>
      </c>
      <c r="G380" s="20" t="s">
        <v>32</v>
      </c>
      <c r="H380" s="18" t="s">
        <v>131</v>
      </c>
      <c r="I380" s="118">
        <v>2</v>
      </c>
      <c r="J380" s="20" t="s">
        <v>21</v>
      </c>
      <c r="K380" s="166">
        <v>0.97</v>
      </c>
      <c r="L380" s="166">
        <f>I380*K380</f>
        <v>1.94</v>
      </c>
      <c r="M380" s="20">
        <f>$M$357*I380</f>
        <v>40</v>
      </c>
      <c r="N380" s="166">
        <f t="shared" si="47"/>
        <v>38.8</v>
      </c>
      <c r="P380" s="16"/>
    </row>
    <row r="381" spans="1:16" s="10" customFormat="1" ht="15.75">
      <c r="A381" s="40" t="s">
        <v>649</v>
      </c>
      <c r="B381" s="18" t="s">
        <v>204</v>
      </c>
      <c r="C381" s="18" t="s">
        <v>197</v>
      </c>
      <c r="D381" s="48" t="s">
        <v>200</v>
      </c>
      <c r="E381" s="18"/>
      <c r="F381" s="18" t="s">
        <v>32</v>
      </c>
      <c r="G381" s="20" t="s">
        <v>32</v>
      </c>
      <c r="H381" s="18" t="s">
        <v>132</v>
      </c>
      <c r="I381" s="118">
        <v>1</v>
      </c>
      <c r="J381" s="20" t="s">
        <v>21</v>
      </c>
      <c r="K381" s="166">
        <v>1</v>
      </c>
      <c r="L381" s="166">
        <f>I381*K381</f>
        <v>1</v>
      </c>
      <c r="M381" s="20">
        <f>$M$357*I381</f>
        <v>20</v>
      </c>
      <c r="N381" s="166">
        <f t="shared" si="47"/>
        <v>20</v>
      </c>
      <c r="P381" s="16"/>
    </row>
    <row r="382" spans="1:16" s="10" customFormat="1" ht="15.75">
      <c r="A382" s="40" t="s">
        <v>649</v>
      </c>
      <c r="B382" s="146" t="s">
        <v>205</v>
      </c>
      <c r="C382" s="146" t="s">
        <v>89</v>
      </c>
      <c r="D382" s="146" t="s">
        <v>626</v>
      </c>
      <c r="E382" s="146"/>
      <c r="F382" s="146" t="s">
        <v>627</v>
      </c>
      <c r="G382" s="146" t="s">
        <v>627</v>
      </c>
      <c r="H382" s="146" t="s">
        <v>628</v>
      </c>
      <c r="I382" s="181">
        <v>1</v>
      </c>
      <c r="J382" s="146" t="s">
        <v>21</v>
      </c>
      <c r="K382" s="166">
        <v>1.95</v>
      </c>
      <c r="L382" s="166">
        <f>I382*K382</f>
        <v>1.95</v>
      </c>
      <c r="M382" s="20">
        <f>$M$357*I382</f>
        <v>20</v>
      </c>
      <c r="N382" s="166">
        <f t="shared" si="47"/>
        <v>39</v>
      </c>
      <c r="P382" s="16"/>
    </row>
    <row r="383" spans="1:16" s="10" customFormat="1" ht="15.75">
      <c r="A383" s="40" t="s">
        <v>649</v>
      </c>
      <c r="B383" s="146" t="s">
        <v>632</v>
      </c>
      <c r="C383" s="146" t="s">
        <v>629</v>
      </c>
      <c r="D383" s="146" t="s">
        <v>630</v>
      </c>
      <c r="E383" s="146"/>
      <c r="F383" s="146" t="s">
        <v>627</v>
      </c>
      <c r="G383" s="146" t="s">
        <v>627</v>
      </c>
      <c r="H383" s="146" t="s">
        <v>402</v>
      </c>
      <c r="I383" s="181">
        <v>2</v>
      </c>
      <c r="J383" s="146" t="s">
        <v>21</v>
      </c>
      <c r="K383" s="166">
        <v>0.2</v>
      </c>
      <c r="L383" s="166">
        <f>I383*K383</f>
        <v>0.4</v>
      </c>
      <c r="M383" s="20">
        <f>$M$357*I383</f>
        <v>40</v>
      </c>
      <c r="N383" s="166">
        <f t="shared" si="47"/>
        <v>8</v>
      </c>
      <c r="P383" s="16"/>
    </row>
    <row r="384" spans="1:27" s="10" customFormat="1" ht="15.75">
      <c r="A384" s="40" t="s">
        <v>649</v>
      </c>
      <c r="B384" s="40">
        <v>20</v>
      </c>
      <c r="C384" s="18" t="s">
        <v>93</v>
      </c>
      <c r="D384" s="18"/>
      <c r="E384" s="40" t="s">
        <v>431</v>
      </c>
      <c r="F384" s="18"/>
      <c r="G384" s="20"/>
      <c r="H384" s="20"/>
      <c r="I384" s="118">
        <v>1</v>
      </c>
      <c r="J384" s="51" t="s">
        <v>21</v>
      </c>
      <c r="K384" s="166">
        <v>1</v>
      </c>
      <c r="L384" s="166">
        <v>1</v>
      </c>
      <c r="M384" s="20">
        <f>$M$357*I384</f>
        <v>20</v>
      </c>
      <c r="N384" s="166">
        <f t="shared" si="47"/>
        <v>20</v>
      </c>
      <c r="P384" s="16"/>
      <c r="R384"/>
      <c r="S384"/>
      <c r="T384"/>
      <c r="U384"/>
      <c r="V384"/>
      <c r="W384"/>
      <c r="X384"/>
      <c r="Y384"/>
      <c r="Z384"/>
      <c r="AA384"/>
    </row>
    <row r="385" spans="1:27" s="10" customFormat="1" ht="15.75">
      <c r="A385" s="40" t="s">
        <v>649</v>
      </c>
      <c r="B385" s="40">
        <v>21</v>
      </c>
      <c r="C385" s="18" t="s">
        <v>0</v>
      </c>
      <c r="D385" s="18"/>
      <c r="E385" s="40" t="s">
        <v>431</v>
      </c>
      <c r="F385" s="18"/>
      <c r="G385" s="20"/>
      <c r="H385" s="20"/>
      <c r="I385" s="118">
        <v>1</v>
      </c>
      <c r="J385" s="51" t="s">
        <v>21</v>
      </c>
      <c r="K385" s="166">
        <v>1</v>
      </c>
      <c r="L385" s="166">
        <v>1</v>
      </c>
      <c r="M385" s="20">
        <f>$M$357*I385</f>
        <v>20</v>
      </c>
      <c r="N385" s="166">
        <f t="shared" si="47"/>
        <v>20</v>
      </c>
      <c r="P385" s="16"/>
      <c r="R385"/>
      <c r="S385"/>
      <c r="T385"/>
      <c r="U385"/>
      <c r="V385"/>
      <c r="W385"/>
      <c r="X385"/>
      <c r="Y385"/>
      <c r="Z385"/>
      <c r="AA385"/>
    </row>
    <row r="386" spans="1:27" s="10" customFormat="1" ht="15.75">
      <c r="A386" s="40" t="s">
        <v>649</v>
      </c>
      <c r="B386" s="40">
        <v>22</v>
      </c>
      <c r="C386" s="40" t="s">
        <v>65</v>
      </c>
      <c r="D386" s="39" t="s">
        <v>66</v>
      </c>
      <c r="E386" s="40" t="s">
        <v>431</v>
      </c>
      <c r="F386" s="40"/>
      <c r="G386" s="41"/>
      <c r="H386" s="40"/>
      <c r="I386" s="122">
        <v>1</v>
      </c>
      <c r="J386" s="41" t="s">
        <v>21</v>
      </c>
      <c r="K386" s="166">
        <v>0.5</v>
      </c>
      <c r="L386" s="166">
        <f>K386</f>
        <v>0.5</v>
      </c>
      <c r="M386" s="20">
        <f>$M$357*I386</f>
        <v>20</v>
      </c>
      <c r="N386" s="166">
        <f>M386*K386</f>
        <v>10</v>
      </c>
      <c r="P386" s="16"/>
      <c r="R386"/>
      <c r="S386"/>
      <c r="T386"/>
      <c r="U386"/>
      <c r="V386"/>
      <c r="W386"/>
      <c r="X386"/>
      <c r="Y386"/>
      <c r="Z386"/>
      <c r="AA386"/>
    </row>
    <row r="387" spans="1:27" s="10" customFormat="1" ht="15.75">
      <c r="A387" s="40" t="s">
        <v>649</v>
      </c>
      <c r="B387" s="50"/>
      <c r="C387" s="18" t="s">
        <v>1</v>
      </c>
      <c r="D387" s="18"/>
      <c r="E387" s="18"/>
      <c r="F387" s="18"/>
      <c r="G387" s="20"/>
      <c r="H387" s="20"/>
      <c r="I387" s="118"/>
      <c r="J387" s="51"/>
      <c r="K387" s="166"/>
      <c r="L387" s="52">
        <f>SUM(L359:L386)</f>
        <v>191.83959999999996</v>
      </c>
      <c r="M387" s="20"/>
      <c r="N387" s="166">
        <f>SUM(N364:N386)+N359</f>
        <v>3836.792</v>
      </c>
      <c r="P387" s="16"/>
      <c r="R387"/>
      <c r="S387"/>
      <c r="T387"/>
      <c r="U387"/>
      <c r="V387"/>
      <c r="W387"/>
      <c r="X387"/>
      <c r="Y387"/>
      <c r="Z387"/>
      <c r="AA387"/>
    </row>
    <row r="388" spans="1:16" s="10" customFormat="1" ht="15.75">
      <c r="A388" s="40" t="s">
        <v>649</v>
      </c>
      <c r="B388" s="50"/>
      <c r="C388" s="18" t="s">
        <v>2</v>
      </c>
      <c r="D388" s="18"/>
      <c r="E388" s="18"/>
      <c r="F388" s="18" t="s">
        <v>596</v>
      </c>
      <c r="G388" s="20"/>
      <c r="H388" s="20"/>
      <c r="I388" s="118">
        <v>1</v>
      </c>
      <c r="J388" s="51" t="s">
        <v>21</v>
      </c>
      <c r="K388" s="166">
        <v>90</v>
      </c>
      <c r="L388" s="166">
        <f>I388*K388</f>
        <v>90</v>
      </c>
      <c r="M388" s="20">
        <f>$M$357*I388</f>
        <v>20</v>
      </c>
      <c r="N388" s="166">
        <f>L388*M388</f>
        <v>1800</v>
      </c>
      <c r="P388" s="16"/>
    </row>
    <row r="389" spans="1:27" s="10" customFormat="1" ht="15.75">
      <c r="A389" s="40" t="s">
        <v>649</v>
      </c>
      <c r="B389" s="50"/>
      <c r="C389" s="18" t="s">
        <v>3</v>
      </c>
      <c r="D389" s="18"/>
      <c r="E389" s="18"/>
      <c r="F389" s="18"/>
      <c r="G389" s="20"/>
      <c r="H389" s="20"/>
      <c r="I389" s="118"/>
      <c r="J389" s="51"/>
      <c r="K389" s="166"/>
      <c r="L389" s="52">
        <f>L387+L388</f>
        <v>281.83959999999996</v>
      </c>
      <c r="M389" s="20">
        <f>$M$357</f>
        <v>20</v>
      </c>
      <c r="N389" s="166">
        <f>L389*M389</f>
        <v>5636.7919999999995</v>
      </c>
      <c r="P389" s="16"/>
      <c r="R389"/>
      <c r="S389"/>
      <c r="T389"/>
      <c r="U389"/>
      <c r="V389"/>
      <c r="W389"/>
      <c r="X389"/>
      <c r="Y389"/>
      <c r="Z389"/>
      <c r="AA389"/>
    </row>
    <row r="390" spans="1:27" s="10" customFormat="1" ht="15.75">
      <c r="A390" s="3"/>
      <c r="C390" s="13"/>
      <c r="D390" s="13"/>
      <c r="E390" s="13"/>
      <c r="F390" s="13"/>
      <c r="G390" s="14"/>
      <c r="H390" s="14"/>
      <c r="I390" s="116"/>
      <c r="J390" s="15"/>
      <c r="K390" s="15"/>
      <c r="N390" s="15"/>
      <c r="R390"/>
      <c r="S390"/>
      <c r="T390"/>
      <c r="U390"/>
      <c r="V390"/>
      <c r="W390"/>
      <c r="X390"/>
      <c r="Y390"/>
      <c r="Z390"/>
      <c r="AA390"/>
    </row>
    <row r="391" spans="1:27" s="10" customFormat="1" ht="16.5" thickBot="1">
      <c r="A391" s="3"/>
      <c r="C391" s="13"/>
      <c r="D391" s="13"/>
      <c r="E391" s="13"/>
      <c r="F391" s="13"/>
      <c r="G391" s="14"/>
      <c r="H391" s="14"/>
      <c r="I391" s="116"/>
      <c r="J391" s="15"/>
      <c r="K391" s="15"/>
      <c r="M391" s="25"/>
      <c r="N391" s="55"/>
      <c r="R391"/>
      <c r="S391"/>
      <c r="T391"/>
      <c r="U391"/>
      <c r="V391"/>
      <c r="W391"/>
      <c r="X391"/>
      <c r="Y391"/>
      <c r="Z391"/>
      <c r="AA391"/>
    </row>
    <row r="392" spans="1:27" s="10" customFormat="1" ht="16.5" thickBot="1">
      <c r="A392" s="40"/>
      <c r="B392" s="103"/>
      <c r="C392" s="172" t="s">
        <v>500</v>
      </c>
      <c r="D392" s="173"/>
      <c r="E392" s="173"/>
      <c r="F392" s="173"/>
      <c r="G392" s="173"/>
      <c r="H392" s="173"/>
      <c r="I392" s="173"/>
      <c r="J392" s="174"/>
      <c r="K392" s="145"/>
      <c r="L392" s="40" t="s">
        <v>122</v>
      </c>
      <c r="M392" s="20">
        <v>20</v>
      </c>
      <c r="N392" s="15"/>
      <c r="P392" s="16"/>
      <c r="R392"/>
      <c r="S392"/>
      <c r="T392"/>
      <c r="U392"/>
      <c r="V392"/>
      <c r="W392"/>
      <c r="X392"/>
      <c r="Y392"/>
      <c r="Z392"/>
      <c r="AA392"/>
    </row>
    <row r="393" spans="1:27" s="10" customFormat="1" ht="16.5" thickBot="1">
      <c r="A393" s="208" t="s">
        <v>670</v>
      </c>
      <c r="B393" s="43" t="s">
        <v>4</v>
      </c>
      <c r="C393" s="43" t="s">
        <v>5</v>
      </c>
      <c r="D393" s="44" t="s">
        <v>144</v>
      </c>
      <c r="E393" s="43" t="s">
        <v>6</v>
      </c>
      <c r="F393" s="43" t="s">
        <v>7</v>
      </c>
      <c r="G393" s="45" t="s">
        <v>8</v>
      </c>
      <c r="H393" s="43" t="s">
        <v>9</v>
      </c>
      <c r="I393" s="119" t="s">
        <v>122</v>
      </c>
      <c r="J393" s="45" t="s">
        <v>146</v>
      </c>
      <c r="K393" s="45" t="s">
        <v>10</v>
      </c>
      <c r="L393" s="45" t="s">
        <v>147</v>
      </c>
      <c r="M393" s="45" t="s">
        <v>206</v>
      </c>
      <c r="N393" s="209" t="s">
        <v>207</v>
      </c>
      <c r="R393"/>
      <c r="S393"/>
      <c r="T393"/>
      <c r="U393"/>
      <c r="V393"/>
      <c r="W393"/>
      <c r="X393"/>
      <c r="Y393"/>
      <c r="Z393"/>
      <c r="AA393"/>
    </row>
    <row r="394" spans="1:27" s="10" customFormat="1" ht="48">
      <c r="A394" s="40" t="s">
        <v>667</v>
      </c>
      <c r="B394" s="40">
        <v>1</v>
      </c>
      <c r="C394" s="40" t="s">
        <v>75</v>
      </c>
      <c r="D394" s="39" t="s">
        <v>76</v>
      </c>
      <c r="E394" s="40"/>
      <c r="F394" s="40"/>
      <c r="G394" s="41" t="s">
        <v>155</v>
      </c>
      <c r="H394" s="40" t="s">
        <v>77</v>
      </c>
      <c r="I394" s="122">
        <v>2</v>
      </c>
      <c r="J394" s="41" t="s">
        <v>21</v>
      </c>
      <c r="K394" s="166">
        <v>1.14</v>
      </c>
      <c r="L394" s="166">
        <f>I394*K394</f>
        <v>2.28</v>
      </c>
      <c r="M394" s="20">
        <f>$M$392*I394</f>
        <v>40</v>
      </c>
      <c r="N394" s="166">
        <f aca="true" t="shared" si="48" ref="N394:N407">M394*K394</f>
        <v>45.599999999999994</v>
      </c>
      <c r="R394"/>
      <c r="S394"/>
      <c r="T394"/>
      <c r="U394"/>
      <c r="V394"/>
      <c r="W394"/>
      <c r="X394"/>
      <c r="Y394"/>
      <c r="Z394"/>
      <c r="AA394"/>
    </row>
    <row r="395" spans="1:27" s="10" customFormat="1" ht="32.25">
      <c r="A395" s="40" t="s">
        <v>667</v>
      </c>
      <c r="B395" s="40">
        <v>2</v>
      </c>
      <c r="C395" s="40" t="s">
        <v>290</v>
      </c>
      <c r="D395" s="39" t="s">
        <v>291</v>
      </c>
      <c r="E395" s="40"/>
      <c r="F395" s="40"/>
      <c r="G395" s="41" t="s">
        <v>155</v>
      </c>
      <c r="H395" s="40" t="s">
        <v>292</v>
      </c>
      <c r="I395" s="122">
        <v>1</v>
      </c>
      <c r="J395" s="41" t="s">
        <v>21</v>
      </c>
      <c r="K395" s="166">
        <v>11.04</v>
      </c>
      <c r="L395" s="166">
        <f aca="true" t="shared" si="49" ref="L395:L402">I395*K395</f>
        <v>11.04</v>
      </c>
      <c r="M395" s="20">
        <f>$M$392*I395</f>
        <v>20</v>
      </c>
      <c r="N395" s="166">
        <f t="shared" si="48"/>
        <v>220.79999999999998</v>
      </c>
      <c r="R395"/>
      <c r="S395"/>
      <c r="T395"/>
      <c r="U395"/>
      <c r="V395"/>
      <c r="W395"/>
      <c r="X395"/>
      <c r="Y395"/>
      <c r="Z395"/>
      <c r="AA395"/>
    </row>
    <row r="396" spans="1:27" s="10" customFormat="1" ht="32.25">
      <c r="A396" s="40" t="s">
        <v>667</v>
      </c>
      <c r="B396" s="40">
        <v>3</v>
      </c>
      <c r="C396" s="40" t="s">
        <v>26</v>
      </c>
      <c r="D396" s="39" t="s">
        <v>295</v>
      </c>
      <c r="E396" s="40" t="s">
        <v>293</v>
      </c>
      <c r="F396" s="40" t="s">
        <v>293</v>
      </c>
      <c r="G396" s="41" t="s">
        <v>155</v>
      </c>
      <c r="H396" s="40" t="s">
        <v>294</v>
      </c>
      <c r="I396" s="122">
        <v>12</v>
      </c>
      <c r="J396" s="41" t="s">
        <v>21</v>
      </c>
      <c r="K396" s="166">
        <f>6.21/200</f>
        <v>0.03105</v>
      </c>
      <c r="L396" s="166">
        <f t="shared" si="49"/>
        <v>0.37260000000000004</v>
      </c>
      <c r="M396" s="20">
        <f>$M$392*I396</f>
        <v>240</v>
      </c>
      <c r="N396" s="166">
        <f t="shared" si="48"/>
        <v>7.452</v>
      </c>
      <c r="R396"/>
      <c r="S396"/>
      <c r="T396"/>
      <c r="U396"/>
      <c r="V396"/>
      <c r="W396"/>
      <c r="X396"/>
      <c r="Y396"/>
      <c r="Z396"/>
      <c r="AA396"/>
    </row>
    <row r="397" spans="1:27" s="10" customFormat="1" ht="32.25">
      <c r="A397" s="40" t="s">
        <v>667</v>
      </c>
      <c r="B397" s="40">
        <v>4</v>
      </c>
      <c r="C397" s="40" t="s">
        <v>26</v>
      </c>
      <c r="D397" s="39" t="s">
        <v>296</v>
      </c>
      <c r="E397" s="40"/>
      <c r="F397" s="40"/>
      <c r="G397" s="41" t="s">
        <v>155</v>
      </c>
      <c r="H397" s="40" t="s">
        <v>297</v>
      </c>
      <c r="I397" s="122">
        <v>7</v>
      </c>
      <c r="J397" s="41" t="s">
        <v>21</v>
      </c>
      <c r="K397" s="166">
        <f>9.03/100</f>
        <v>0.09029999999999999</v>
      </c>
      <c r="L397" s="166">
        <f t="shared" si="49"/>
        <v>0.6320999999999999</v>
      </c>
      <c r="M397" s="20">
        <f>$M$392*I397</f>
        <v>140</v>
      </c>
      <c r="N397" s="166">
        <f t="shared" si="48"/>
        <v>12.642</v>
      </c>
      <c r="R397"/>
      <c r="S397"/>
      <c r="T397"/>
      <c r="U397"/>
      <c r="V397"/>
      <c r="W397"/>
      <c r="X397"/>
      <c r="Y397"/>
      <c r="Z397"/>
      <c r="AA397"/>
    </row>
    <row r="398" spans="1:27" s="10" customFormat="1" ht="15.75">
      <c r="A398" s="40" t="s">
        <v>667</v>
      </c>
      <c r="B398" s="40">
        <v>5</v>
      </c>
      <c r="C398" s="40" t="s">
        <v>47</v>
      </c>
      <c r="D398" s="39" t="s">
        <v>48</v>
      </c>
      <c r="E398" s="40"/>
      <c r="F398" s="40" t="s">
        <v>49</v>
      </c>
      <c r="G398" s="41" t="s">
        <v>50</v>
      </c>
      <c r="H398" s="40" t="s">
        <v>51</v>
      </c>
      <c r="I398" s="122">
        <v>4</v>
      </c>
      <c r="J398" s="41" t="s">
        <v>21</v>
      </c>
      <c r="K398" s="166">
        <v>4.79</v>
      </c>
      <c r="L398" s="166">
        <f>I398*K398</f>
        <v>19.16</v>
      </c>
      <c r="M398" s="20">
        <f>$M$392*I398</f>
        <v>80</v>
      </c>
      <c r="N398" s="166">
        <f t="shared" si="48"/>
        <v>383.2</v>
      </c>
      <c r="R398"/>
      <c r="S398"/>
      <c r="T398"/>
      <c r="U398"/>
      <c r="V398"/>
      <c r="W398"/>
      <c r="X398"/>
      <c r="Y398"/>
      <c r="Z398"/>
      <c r="AA398"/>
    </row>
    <row r="399" spans="1:27" s="10" customFormat="1" ht="15.75">
      <c r="A399" s="40" t="s">
        <v>667</v>
      </c>
      <c r="B399" s="40">
        <v>6</v>
      </c>
      <c r="C399" s="40" t="s">
        <v>39</v>
      </c>
      <c r="D399" s="39" t="s">
        <v>40</v>
      </c>
      <c r="E399" s="40"/>
      <c r="F399" s="40" t="s">
        <v>41</v>
      </c>
      <c r="G399" s="41" t="s">
        <v>36</v>
      </c>
      <c r="H399" s="40" t="s">
        <v>42</v>
      </c>
      <c r="I399" s="122">
        <v>4</v>
      </c>
      <c r="J399" s="41" t="s">
        <v>21</v>
      </c>
      <c r="K399" s="166">
        <v>0.69</v>
      </c>
      <c r="L399" s="166">
        <f t="shared" si="49"/>
        <v>2.76</v>
      </c>
      <c r="M399" s="20">
        <f>$M$392*I399</f>
        <v>80</v>
      </c>
      <c r="N399" s="166">
        <f t="shared" si="48"/>
        <v>55.199999999999996</v>
      </c>
      <c r="R399"/>
      <c r="S399"/>
      <c r="T399"/>
      <c r="U399"/>
      <c r="V399"/>
      <c r="W399"/>
      <c r="X399"/>
      <c r="Y399"/>
      <c r="Z399"/>
      <c r="AA399"/>
    </row>
    <row r="400" spans="1:27" s="10" customFormat="1" ht="15.75">
      <c r="A400" s="40" t="s">
        <v>667</v>
      </c>
      <c r="B400" s="40">
        <v>7</v>
      </c>
      <c r="C400" s="40" t="s">
        <v>285</v>
      </c>
      <c r="D400" s="39" t="s">
        <v>286</v>
      </c>
      <c r="E400" s="40"/>
      <c r="F400" s="40" t="s">
        <v>287</v>
      </c>
      <c r="G400" s="41" t="s">
        <v>288</v>
      </c>
      <c r="H400" s="40" t="s">
        <v>289</v>
      </c>
      <c r="I400" s="122">
        <v>6</v>
      </c>
      <c r="J400" s="41" t="s">
        <v>21</v>
      </c>
      <c r="K400" s="166">
        <v>11.97</v>
      </c>
      <c r="L400" s="166">
        <f t="shared" si="49"/>
        <v>71.82000000000001</v>
      </c>
      <c r="M400" s="20">
        <f>$M$392*I400</f>
        <v>120</v>
      </c>
      <c r="N400" s="166">
        <f t="shared" si="48"/>
        <v>1436.4</v>
      </c>
      <c r="R400"/>
      <c r="S400"/>
      <c r="T400"/>
      <c r="U400"/>
      <c r="V400"/>
      <c r="W400"/>
      <c r="X400"/>
      <c r="Y400"/>
      <c r="Z400"/>
      <c r="AA400"/>
    </row>
    <row r="401" spans="1:27" s="10" customFormat="1" ht="15.75">
      <c r="A401" s="40" t="s">
        <v>667</v>
      </c>
      <c r="B401" s="40">
        <v>8</v>
      </c>
      <c r="C401" s="40" t="s">
        <v>298</v>
      </c>
      <c r="D401" s="39" t="s">
        <v>299</v>
      </c>
      <c r="E401" s="40"/>
      <c r="F401" s="40" t="s">
        <v>293</v>
      </c>
      <c r="G401" s="41" t="s">
        <v>36</v>
      </c>
      <c r="H401" s="40" t="s">
        <v>300</v>
      </c>
      <c r="I401" s="122">
        <v>7</v>
      </c>
      <c r="J401" s="41" t="s">
        <v>21</v>
      </c>
      <c r="K401" s="166">
        <f>119/1000</f>
        <v>0.119</v>
      </c>
      <c r="L401" s="166">
        <f>I401*K401</f>
        <v>0.833</v>
      </c>
      <c r="M401" s="20">
        <f>$M$392*I401</f>
        <v>140</v>
      </c>
      <c r="N401" s="166">
        <f t="shared" si="48"/>
        <v>16.66</v>
      </c>
      <c r="R401"/>
      <c r="S401"/>
      <c r="T401"/>
      <c r="U401"/>
      <c r="V401"/>
      <c r="W401"/>
      <c r="X401"/>
      <c r="Y401"/>
      <c r="Z401"/>
      <c r="AA401"/>
    </row>
    <row r="402" spans="1:27" s="10" customFormat="1" ht="15.75">
      <c r="A402" s="40" t="s">
        <v>667</v>
      </c>
      <c r="B402" s="40">
        <v>9</v>
      </c>
      <c r="C402" s="40" t="s">
        <v>284</v>
      </c>
      <c r="D402" s="39" t="s">
        <v>282</v>
      </c>
      <c r="E402" s="57"/>
      <c r="F402" s="40" t="s">
        <v>19</v>
      </c>
      <c r="G402" s="41" t="s">
        <v>20</v>
      </c>
      <c r="H402" s="40" t="s">
        <v>283</v>
      </c>
      <c r="I402" s="122">
        <v>1</v>
      </c>
      <c r="J402" s="41" t="s">
        <v>21</v>
      </c>
      <c r="K402" s="166">
        <v>95</v>
      </c>
      <c r="L402" s="166">
        <f t="shared" si="49"/>
        <v>95</v>
      </c>
      <c r="M402" s="20">
        <f>$M$392*I402</f>
        <v>20</v>
      </c>
      <c r="N402" s="166">
        <f t="shared" si="48"/>
        <v>1900</v>
      </c>
      <c r="R402"/>
      <c r="S402"/>
      <c r="T402"/>
      <c r="U402"/>
      <c r="V402"/>
      <c r="W402"/>
      <c r="X402"/>
      <c r="Y402"/>
      <c r="Z402"/>
      <c r="AA402"/>
    </row>
    <row r="403" spans="1:27" s="10" customFormat="1" ht="15.75">
      <c r="A403" s="40" t="s">
        <v>667</v>
      </c>
      <c r="B403" s="40">
        <v>10</v>
      </c>
      <c r="C403" s="18" t="s">
        <v>93</v>
      </c>
      <c r="D403" s="18"/>
      <c r="E403" s="40" t="s">
        <v>431</v>
      </c>
      <c r="F403" s="18"/>
      <c r="G403" s="20"/>
      <c r="H403" s="20"/>
      <c r="I403" s="118">
        <v>1</v>
      </c>
      <c r="J403" s="51" t="s">
        <v>21</v>
      </c>
      <c r="K403" s="166">
        <v>1</v>
      </c>
      <c r="L403" s="166">
        <v>1</v>
      </c>
      <c r="M403" s="20">
        <f>$M$392*I403</f>
        <v>20</v>
      </c>
      <c r="N403" s="166">
        <f t="shared" si="48"/>
        <v>20</v>
      </c>
      <c r="P403" s="16"/>
      <c r="R403"/>
      <c r="S403"/>
      <c r="T403"/>
      <c r="U403"/>
      <c r="V403"/>
      <c r="W403"/>
      <c r="X403"/>
      <c r="Y403"/>
      <c r="Z403"/>
      <c r="AA403"/>
    </row>
    <row r="404" spans="1:27" s="10" customFormat="1" ht="15.75">
      <c r="A404" s="40" t="s">
        <v>667</v>
      </c>
      <c r="B404" s="40">
        <v>11</v>
      </c>
      <c r="C404" s="18" t="s">
        <v>0</v>
      </c>
      <c r="D404" s="18"/>
      <c r="E404" s="40" t="s">
        <v>431</v>
      </c>
      <c r="F404" s="18"/>
      <c r="G404" s="20"/>
      <c r="H404" s="20"/>
      <c r="I404" s="118">
        <v>1</v>
      </c>
      <c r="J404" s="51" t="s">
        <v>21</v>
      </c>
      <c r="K404" s="166">
        <v>1</v>
      </c>
      <c r="L404" s="166">
        <v>1</v>
      </c>
      <c r="M404" s="20">
        <f>$M$392*I404</f>
        <v>20</v>
      </c>
      <c r="N404" s="166">
        <f t="shared" si="48"/>
        <v>20</v>
      </c>
      <c r="P404" s="16"/>
      <c r="R404"/>
      <c r="S404"/>
      <c r="T404"/>
      <c r="U404"/>
      <c r="V404"/>
      <c r="W404"/>
      <c r="X404"/>
      <c r="Y404"/>
      <c r="Z404"/>
      <c r="AA404"/>
    </row>
    <row r="405" spans="1:27" s="10" customFormat="1" ht="15.75">
      <c r="A405" s="40" t="s">
        <v>667</v>
      </c>
      <c r="B405" s="40">
        <v>12</v>
      </c>
      <c r="C405" s="40" t="s">
        <v>65</v>
      </c>
      <c r="D405" s="39" t="s">
        <v>66</v>
      </c>
      <c r="E405" s="40" t="s">
        <v>431</v>
      </c>
      <c r="F405" s="40"/>
      <c r="G405" s="41"/>
      <c r="H405" s="40"/>
      <c r="I405" s="122">
        <v>1</v>
      </c>
      <c r="J405" s="41" t="s">
        <v>21</v>
      </c>
      <c r="K405" s="166">
        <v>0.5</v>
      </c>
      <c r="L405" s="166">
        <f>K405</f>
        <v>0.5</v>
      </c>
      <c r="M405" s="20">
        <f>$M$392*I405</f>
        <v>20</v>
      </c>
      <c r="N405" s="166">
        <f>M405*K405</f>
        <v>10</v>
      </c>
      <c r="P405" s="16"/>
      <c r="R405"/>
      <c r="S405"/>
      <c r="T405"/>
      <c r="U405"/>
      <c r="V405"/>
      <c r="W405"/>
      <c r="X405"/>
      <c r="Y405"/>
      <c r="Z405"/>
      <c r="AA405"/>
    </row>
    <row r="406" spans="1:27" s="10" customFormat="1" ht="15.75">
      <c r="A406" s="40" t="s">
        <v>667</v>
      </c>
      <c r="B406" s="50"/>
      <c r="C406" s="18" t="s">
        <v>1</v>
      </c>
      <c r="D406" s="18"/>
      <c r="E406" s="18"/>
      <c r="F406" s="18"/>
      <c r="G406" s="20"/>
      <c r="H406" s="20"/>
      <c r="I406" s="118"/>
      <c r="J406" s="51"/>
      <c r="K406" s="166"/>
      <c r="L406" s="52">
        <f>SUM(L394:L405)</f>
        <v>206.3977</v>
      </c>
      <c r="M406" s="20"/>
      <c r="N406" s="166">
        <f>SUM(N394:N405)</f>
        <v>4127.954</v>
      </c>
      <c r="R406"/>
      <c r="S406"/>
      <c r="T406"/>
      <c r="U406"/>
      <c r="V406"/>
      <c r="W406"/>
      <c r="X406"/>
      <c r="Y406"/>
      <c r="Z406"/>
      <c r="AA406"/>
    </row>
    <row r="407" spans="1:27" s="10" customFormat="1" ht="15.75">
      <c r="A407" s="40" t="s">
        <v>667</v>
      </c>
      <c r="B407" s="50"/>
      <c r="C407" s="18" t="s">
        <v>2</v>
      </c>
      <c r="D407" s="18"/>
      <c r="E407" s="18"/>
      <c r="F407" s="18" t="s">
        <v>293</v>
      </c>
      <c r="G407" s="20"/>
      <c r="H407" s="20"/>
      <c r="I407" s="118">
        <v>1</v>
      </c>
      <c r="J407" s="51" t="s">
        <v>21</v>
      </c>
      <c r="K407" s="166">
        <v>90</v>
      </c>
      <c r="L407" s="166">
        <f>I407*K407</f>
        <v>90</v>
      </c>
      <c r="M407" s="20">
        <f>$M$392*I407</f>
        <v>20</v>
      </c>
      <c r="N407" s="166">
        <f t="shared" si="48"/>
        <v>1800</v>
      </c>
      <c r="R407"/>
      <c r="S407"/>
      <c r="T407"/>
      <c r="U407"/>
      <c r="V407"/>
      <c r="W407"/>
      <c r="X407"/>
      <c r="Y407"/>
      <c r="Z407"/>
      <c r="AA407"/>
    </row>
    <row r="408" spans="1:27" s="10" customFormat="1" ht="15.75">
      <c r="A408" s="40" t="s">
        <v>667</v>
      </c>
      <c r="B408" s="50"/>
      <c r="C408" s="18" t="s">
        <v>3</v>
      </c>
      <c r="D408" s="18"/>
      <c r="E408" s="18"/>
      <c r="F408" s="18"/>
      <c r="G408" s="20"/>
      <c r="H408" s="20"/>
      <c r="I408" s="118"/>
      <c r="J408" s="51"/>
      <c r="K408" s="166"/>
      <c r="L408" s="52">
        <f>L406+L407</f>
        <v>296.3977</v>
      </c>
      <c r="M408" s="20">
        <f>$M$392</f>
        <v>20</v>
      </c>
      <c r="N408" s="166">
        <f>L408*M408</f>
        <v>5927.954</v>
      </c>
      <c r="R408"/>
      <c r="S408"/>
      <c r="T408"/>
      <c r="U408"/>
      <c r="V408"/>
      <c r="W408"/>
      <c r="X408"/>
      <c r="Y408"/>
      <c r="Z408"/>
      <c r="AA408"/>
    </row>
    <row r="409" spans="1:27" s="10" customFormat="1" ht="15.75">
      <c r="A409" s="3"/>
      <c r="C409" s="13"/>
      <c r="D409" s="13"/>
      <c r="E409" s="13"/>
      <c r="F409" s="13"/>
      <c r="G409" s="14"/>
      <c r="H409" s="14"/>
      <c r="I409" s="116"/>
      <c r="J409" s="15"/>
      <c r="K409" s="15"/>
      <c r="N409" s="15"/>
      <c r="R409"/>
      <c r="S409"/>
      <c r="T409"/>
      <c r="U409"/>
      <c r="V409"/>
      <c r="W409"/>
      <c r="X409"/>
      <c r="Y409"/>
      <c r="Z409"/>
      <c r="AA409"/>
    </row>
    <row r="410" spans="1:27" s="10" customFormat="1" ht="16.5" thickBot="1">
      <c r="A410" s="3"/>
      <c r="C410" s="13"/>
      <c r="D410" s="13"/>
      <c r="E410" s="13"/>
      <c r="F410" s="13"/>
      <c r="G410" s="14"/>
      <c r="H410" s="14"/>
      <c r="I410" s="116"/>
      <c r="J410" s="15"/>
      <c r="K410" s="15"/>
      <c r="N410" s="15"/>
      <c r="R410"/>
      <c r="S410"/>
      <c r="T410"/>
      <c r="U410"/>
      <c r="V410"/>
      <c r="W410"/>
      <c r="X410"/>
      <c r="Y410"/>
      <c r="Z410"/>
      <c r="AA410"/>
    </row>
    <row r="411" spans="1:27" s="10" customFormat="1" ht="16.5" thickBot="1">
      <c r="A411" s="40"/>
      <c r="B411" s="103"/>
      <c r="C411" s="172" t="s">
        <v>415</v>
      </c>
      <c r="D411" s="173"/>
      <c r="E411" s="173"/>
      <c r="F411" s="173"/>
      <c r="G411" s="173"/>
      <c r="H411" s="173"/>
      <c r="I411" s="173"/>
      <c r="J411" s="174"/>
      <c r="K411" s="145"/>
      <c r="L411" s="40" t="s">
        <v>122</v>
      </c>
      <c r="M411" s="20">
        <v>1</v>
      </c>
      <c r="N411" s="15"/>
      <c r="P411" s="16"/>
      <c r="R411"/>
      <c r="S411"/>
      <c r="T411"/>
      <c r="U411"/>
      <c r="V411"/>
      <c r="W411"/>
      <c r="X411"/>
      <c r="Y411"/>
      <c r="Z411"/>
      <c r="AA411"/>
    </row>
    <row r="412" spans="1:27" s="10" customFormat="1" ht="16.5" thickBot="1">
      <c r="A412" s="208" t="s">
        <v>670</v>
      </c>
      <c r="B412" s="43" t="s">
        <v>4</v>
      </c>
      <c r="C412" s="43" t="s">
        <v>5</v>
      </c>
      <c r="D412" s="44" t="s">
        <v>144</v>
      </c>
      <c r="E412" s="43" t="s">
        <v>6</v>
      </c>
      <c r="F412" s="43" t="s">
        <v>7</v>
      </c>
      <c r="G412" s="45" t="s">
        <v>8</v>
      </c>
      <c r="H412" s="43" t="s">
        <v>9</v>
      </c>
      <c r="I412" s="119" t="s">
        <v>122</v>
      </c>
      <c r="J412" s="45" t="s">
        <v>146</v>
      </c>
      <c r="K412" s="45" t="s">
        <v>10</v>
      </c>
      <c r="L412" s="45" t="s">
        <v>147</v>
      </c>
      <c r="M412" s="45" t="s">
        <v>206</v>
      </c>
      <c r="N412" s="209" t="s">
        <v>207</v>
      </c>
      <c r="R412"/>
      <c r="S412"/>
      <c r="T412"/>
      <c r="U412"/>
      <c r="V412"/>
      <c r="W412"/>
      <c r="X412"/>
      <c r="Y412"/>
      <c r="Z412"/>
      <c r="AA412"/>
    </row>
    <row r="413" spans="1:27" s="10" customFormat="1" ht="15.75">
      <c r="A413" s="40" t="s">
        <v>668</v>
      </c>
      <c r="B413" s="40"/>
      <c r="C413" s="156" t="s">
        <v>406</v>
      </c>
      <c r="D413" s="180"/>
      <c r="E413" s="156"/>
      <c r="F413" s="156"/>
      <c r="G413" s="146"/>
      <c r="H413" s="156"/>
      <c r="I413" s="122"/>
      <c r="J413" s="146" t="s">
        <v>21</v>
      </c>
      <c r="K413" s="166"/>
      <c r="L413" s="166"/>
      <c r="M413" s="20"/>
      <c r="N413" s="166"/>
      <c r="P413" s="16"/>
      <c r="R413"/>
      <c r="S413"/>
      <c r="T413"/>
      <c r="U413"/>
      <c r="V413"/>
      <c r="W413"/>
      <c r="X413"/>
      <c r="Y413"/>
      <c r="Z413"/>
      <c r="AA413"/>
    </row>
    <row r="414" spans="1:27" s="10" customFormat="1" ht="15.75">
      <c r="A414" s="40" t="s">
        <v>668</v>
      </c>
      <c r="B414" s="40"/>
      <c r="C414" s="156" t="s">
        <v>404</v>
      </c>
      <c r="D414" s="180"/>
      <c r="E414" s="156"/>
      <c r="F414" s="156"/>
      <c r="G414" s="146"/>
      <c r="H414" s="156"/>
      <c r="I414" s="122">
        <v>4</v>
      </c>
      <c r="J414" s="146" t="s">
        <v>21</v>
      </c>
      <c r="K414" s="166"/>
      <c r="L414" s="166"/>
      <c r="M414" s="20"/>
      <c r="N414" s="166"/>
      <c r="P414" s="16"/>
      <c r="R414"/>
      <c r="S414"/>
      <c r="T414"/>
      <c r="U414"/>
      <c r="V414"/>
      <c r="W414"/>
      <c r="X414"/>
      <c r="Y414"/>
      <c r="Z414"/>
      <c r="AA414"/>
    </row>
    <row r="415" spans="1:27" s="10" customFormat="1" ht="15.75">
      <c r="A415" s="40" t="s">
        <v>668</v>
      </c>
      <c r="B415" s="40"/>
      <c r="C415" s="156" t="s">
        <v>414</v>
      </c>
      <c r="D415" s="180"/>
      <c r="E415" s="156"/>
      <c r="F415" s="156"/>
      <c r="G415" s="146"/>
      <c r="H415" s="156"/>
      <c r="I415" s="122">
        <v>4</v>
      </c>
      <c r="J415" s="146" t="s">
        <v>21</v>
      </c>
      <c r="K415" s="166"/>
      <c r="L415" s="166"/>
      <c r="M415" s="20"/>
      <c r="N415" s="166"/>
      <c r="P415" s="16"/>
      <c r="R415"/>
      <c r="S415"/>
      <c r="T415"/>
      <c r="U415"/>
      <c r="V415"/>
      <c r="W415"/>
      <c r="X415"/>
      <c r="Y415"/>
      <c r="Z415"/>
      <c r="AA415"/>
    </row>
    <row r="416" spans="1:27" s="10" customFormat="1" ht="15.75">
      <c r="A416" s="40" t="s">
        <v>668</v>
      </c>
      <c r="B416" s="40"/>
      <c r="C416" s="156" t="s">
        <v>408</v>
      </c>
      <c r="D416" s="180"/>
      <c r="E416" s="156"/>
      <c r="F416" s="156"/>
      <c r="G416" s="146"/>
      <c r="H416" s="156"/>
      <c r="I416" s="122">
        <v>4</v>
      </c>
      <c r="J416" s="146" t="s">
        <v>21</v>
      </c>
      <c r="K416" s="166"/>
      <c r="L416" s="166"/>
      <c r="M416" s="20"/>
      <c r="N416" s="166"/>
      <c r="P416" s="16"/>
      <c r="R416"/>
      <c r="S416"/>
      <c r="T416"/>
      <c r="U416"/>
      <c r="V416"/>
      <c r="W416"/>
      <c r="X416"/>
      <c r="Y416"/>
      <c r="Z416"/>
      <c r="AA416"/>
    </row>
    <row r="417" spans="1:27" s="10" customFormat="1" ht="15.75">
      <c r="A417" s="40" t="s">
        <v>668</v>
      </c>
      <c r="B417" s="40"/>
      <c r="C417" s="156" t="s">
        <v>409</v>
      </c>
      <c r="D417" s="180"/>
      <c r="E417" s="156"/>
      <c r="F417" s="156"/>
      <c r="G417" s="146"/>
      <c r="H417" s="156"/>
      <c r="I417" s="122">
        <v>1</v>
      </c>
      <c r="J417" s="146" t="s">
        <v>21</v>
      </c>
      <c r="K417" s="166"/>
      <c r="L417" s="166"/>
      <c r="M417" s="20"/>
      <c r="N417" s="166"/>
      <c r="P417" s="16"/>
      <c r="R417"/>
      <c r="S417"/>
      <c r="T417"/>
      <c r="U417"/>
      <c r="V417"/>
      <c r="W417"/>
      <c r="X417"/>
      <c r="Y417"/>
      <c r="Z417"/>
      <c r="AA417"/>
    </row>
    <row r="418" spans="1:27" s="10" customFormat="1" ht="15.75">
      <c r="A418" s="40" t="s">
        <v>668</v>
      </c>
      <c r="B418" s="40"/>
      <c r="C418" s="156" t="s">
        <v>410</v>
      </c>
      <c r="D418" s="180"/>
      <c r="E418" s="156"/>
      <c r="F418" s="156"/>
      <c r="G418" s="146"/>
      <c r="H418" s="156"/>
      <c r="I418" s="122">
        <v>12</v>
      </c>
      <c r="J418" s="146" t="s">
        <v>21</v>
      </c>
      <c r="K418" s="166"/>
      <c r="L418" s="166"/>
      <c r="M418" s="20"/>
      <c r="N418" s="166"/>
      <c r="P418" s="16"/>
      <c r="R418"/>
      <c r="S418"/>
      <c r="T418"/>
      <c r="U418"/>
      <c r="V418"/>
      <c r="W418"/>
      <c r="X418"/>
      <c r="Y418"/>
      <c r="Z418"/>
      <c r="AA418"/>
    </row>
    <row r="419" spans="1:27" s="10" customFormat="1" ht="15.75">
      <c r="A419" s="40" t="s">
        <v>668</v>
      </c>
      <c r="B419" s="40"/>
      <c r="C419" s="156" t="s">
        <v>411</v>
      </c>
      <c r="D419" s="180"/>
      <c r="E419" s="156"/>
      <c r="F419" s="156"/>
      <c r="G419" s="146"/>
      <c r="H419" s="156"/>
      <c r="I419" s="122">
        <v>24</v>
      </c>
      <c r="J419" s="146" t="s">
        <v>21</v>
      </c>
      <c r="K419" s="166"/>
      <c r="L419" s="166"/>
      <c r="M419" s="20"/>
      <c r="N419" s="166"/>
      <c r="P419" s="16"/>
      <c r="R419"/>
      <c r="S419"/>
      <c r="T419"/>
      <c r="U419"/>
      <c r="V419"/>
      <c r="W419"/>
      <c r="X419"/>
      <c r="Y419"/>
      <c r="Z419"/>
      <c r="AA419"/>
    </row>
    <row r="420" spans="1:27" s="10" customFormat="1" ht="15.75">
      <c r="A420" s="40" t="s">
        <v>668</v>
      </c>
      <c r="B420" s="40"/>
      <c r="C420" s="156" t="s">
        <v>405</v>
      </c>
      <c r="D420" s="180"/>
      <c r="E420" s="156"/>
      <c r="F420" s="156"/>
      <c r="G420" s="146"/>
      <c r="H420" s="156"/>
      <c r="I420" s="122">
        <v>24</v>
      </c>
      <c r="J420" s="146" t="s">
        <v>21</v>
      </c>
      <c r="K420" s="166"/>
      <c r="L420" s="166"/>
      <c r="M420" s="20"/>
      <c r="N420" s="166"/>
      <c r="P420" s="16"/>
      <c r="R420"/>
      <c r="S420"/>
      <c r="T420"/>
      <c r="U420"/>
      <c r="V420"/>
      <c r="W420"/>
      <c r="X420"/>
      <c r="Y420"/>
      <c r="Z420"/>
      <c r="AA420"/>
    </row>
    <row r="421" spans="1:27" s="10" customFormat="1" ht="15.75">
      <c r="A421" s="40" t="s">
        <v>668</v>
      </c>
      <c r="B421" s="40"/>
      <c r="C421" s="156" t="s">
        <v>407</v>
      </c>
      <c r="D421" s="180"/>
      <c r="E421" s="156" t="s">
        <v>412</v>
      </c>
      <c r="F421" s="156"/>
      <c r="G421" s="146"/>
      <c r="H421" s="156"/>
      <c r="I421" s="122"/>
      <c r="J421" s="146" t="s">
        <v>21</v>
      </c>
      <c r="K421" s="166"/>
      <c r="L421" s="166"/>
      <c r="M421" s="20"/>
      <c r="N421" s="166"/>
      <c r="P421" s="16"/>
      <c r="R421"/>
      <c r="S421"/>
      <c r="T421"/>
      <c r="U421"/>
      <c r="V421"/>
      <c r="W421"/>
      <c r="X421"/>
      <c r="Y421"/>
      <c r="Z421"/>
      <c r="AA421"/>
    </row>
    <row r="422" spans="1:27" s="10" customFormat="1" ht="15.75">
      <c r="A422" s="40" t="s">
        <v>668</v>
      </c>
      <c r="B422" s="40"/>
      <c r="C422" s="156" t="s">
        <v>407</v>
      </c>
      <c r="D422" s="180"/>
      <c r="E422" s="156" t="s">
        <v>413</v>
      </c>
      <c r="F422" s="156"/>
      <c r="G422" s="146"/>
      <c r="H422" s="156"/>
      <c r="I422" s="122"/>
      <c r="J422" s="146" t="s">
        <v>21</v>
      </c>
      <c r="K422" s="166"/>
      <c r="L422" s="166"/>
      <c r="M422" s="20"/>
      <c r="N422" s="166"/>
      <c r="P422" s="16"/>
      <c r="R422"/>
      <c r="S422"/>
      <c r="T422"/>
      <c r="U422"/>
      <c r="V422"/>
      <c r="W422"/>
      <c r="X422"/>
      <c r="Y422"/>
      <c r="Z422"/>
      <c r="AA422"/>
    </row>
    <row r="423" spans="1:27" s="10" customFormat="1" ht="15.75">
      <c r="A423" s="40" t="s">
        <v>668</v>
      </c>
      <c r="B423" s="40"/>
      <c r="C423" s="156" t="s">
        <v>406</v>
      </c>
      <c r="D423" s="180"/>
      <c r="E423" s="156"/>
      <c r="F423" s="156"/>
      <c r="G423" s="146"/>
      <c r="H423" s="156"/>
      <c r="I423" s="122"/>
      <c r="J423" s="146" t="s">
        <v>21</v>
      </c>
      <c r="K423" s="166"/>
      <c r="L423" s="166"/>
      <c r="M423" s="20"/>
      <c r="N423" s="166"/>
      <c r="P423" s="16"/>
      <c r="R423"/>
      <c r="S423"/>
      <c r="T423"/>
      <c r="U423"/>
      <c r="V423"/>
      <c r="W423"/>
      <c r="X423"/>
      <c r="Y423"/>
      <c r="Z423"/>
      <c r="AA423"/>
    </row>
    <row r="426" spans="1:27" s="10" customFormat="1" ht="16.5" thickBot="1">
      <c r="A426" s="3"/>
      <c r="C426" s="13"/>
      <c r="D426" s="13"/>
      <c r="E426" s="13"/>
      <c r="F426" s="13"/>
      <c r="G426" s="14"/>
      <c r="H426" s="14"/>
      <c r="I426" s="116"/>
      <c r="J426" s="15"/>
      <c r="K426" s="15"/>
      <c r="N426" s="15"/>
      <c r="P426" s="16"/>
      <c r="R426"/>
      <c r="S426"/>
      <c r="T426"/>
      <c r="U426"/>
      <c r="V426"/>
      <c r="W426"/>
      <c r="X426"/>
      <c r="Y426"/>
      <c r="Z426"/>
      <c r="AA426"/>
    </row>
    <row r="427" spans="1:27" s="10" customFormat="1" ht="16.5" thickBot="1">
      <c r="A427" s="40"/>
      <c r="B427" s="103"/>
      <c r="C427" s="172" t="s">
        <v>416</v>
      </c>
      <c r="D427" s="173"/>
      <c r="E427" s="173"/>
      <c r="F427" s="173"/>
      <c r="G427" s="173"/>
      <c r="H427" s="173"/>
      <c r="I427" s="173"/>
      <c r="J427" s="174"/>
      <c r="K427" s="145"/>
      <c r="L427" s="40" t="s">
        <v>122</v>
      </c>
      <c r="M427" s="20">
        <v>1</v>
      </c>
      <c r="N427" s="15"/>
      <c r="P427" s="16"/>
      <c r="R427"/>
      <c r="S427"/>
      <c r="T427"/>
      <c r="U427"/>
      <c r="V427"/>
      <c r="W427"/>
      <c r="X427"/>
      <c r="Y427"/>
      <c r="Z427"/>
      <c r="AA427"/>
    </row>
    <row r="428" spans="1:27" s="10" customFormat="1" ht="16.5" thickBot="1">
      <c r="A428" s="208" t="s">
        <v>670</v>
      </c>
      <c r="B428" s="43" t="s">
        <v>4</v>
      </c>
      <c r="C428" s="43" t="s">
        <v>5</v>
      </c>
      <c r="D428" s="44" t="s">
        <v>144</v>
      </c>
      <c r="E428" s="43" t="s">
        <v>6</v>
      </c>
      <c r="F428" s="43" t="s">
        <v>7</v>
      </c>
      <c r="G428" s="45" t="s">
        <v>8</v>
      </c>
      <c r="H428" s="43" t="s">
        <v>9</v>
      </c>
      <c r="I428" s="119" t="s">
        <v>122</v>
      </c>
      <c r="J428" s="45" t="s">
        <v>146</v>
      </c>
      <c r="K428" s="45" t="s">
        <v>10</v>
      </c>
      <c r="L428" s="45" t="s">
        <v>147</v>
      </c>
      <c r="M428" s="45" t="s">
        <v>206</v>
      </c>
      <c r="N428" s="209" t="s">
        <v>207</v>
      </c>
      <c r="R428"/>
      <c r="S428"/>
      <c r="T428"/>
      <c r="U428"/>
      <c r="V428"/>
      <c r="W428"/>
      <c r="X428"/>
      <c r="Y428"/>
      <c r="Z428"/>
      <c r="AA428"/>
    </row>
    <row r="429" spans="1:27" s="10" customFormat="1" ht="15.75">
      <c r="A429" s="40" t="s">
        <v>668</v>
      </c>
      <c r="B429" s="40">
        <v>1</v>
      </c>
      <c r="C429" s="156" t="s">
        <v>403</v>
      </c>
      <c r="D429" s="180"/>
      <c r="E429" s="156"/>
      <c r="F429" s="156"/>
      <c r="G429" s="146"/>
      <c r="H429" s="156"/>
      <c r="I429" s="122">
        <v>1</v>
      </c>
      <c r="J429" s="146" t="s">
        <v>21</v>
      </c>
      <c r="K429" s="166"/>
      <c r="L429" s="166"/>
      <c r="M429" s="20"/>
      <c r="N429" s="166"/>
      <c r="P429" s="16"/>
      <c r="R429"/>
      <c r="S429"/>
      <c r="T429"/>
      <c r="U429"/>
      <c r="V429"/>
      <c r="W429"/>
      <c r="X429"/>
      <c r="Y429"/>
      <c r="Z429"/>
      <c r="AA429"/>
    </row>
    <row r="430" spans="1:27" s="10" customFormat="1" ht="15.75">
      <c r="A430" s="40" t="s">
        <v>668</v>
      </c>
      <c r="B430" s="40">
        <v>2</v>
      </c>
      <c r="C430" s="156" t="s">
        <v>404</v>
      </c>
      <c r="D430" s="180"/>
      <c r="E430" s="156"/>
      <c r="F430" s="156"/>
      <c r="G430" s="146"/>
      <c r="H430" s="156"/>
      <c r="I430" s="122">
        <v>4</v>
      </c>
      <c r="J430" s="146" t="s">
        <v>21</v>
      </c>
      <c r="K430" s="166"/>
      <c r="L430" s="166"/>
      <c r="M430" s="20"/>
      <c r="N430" s="166"/>
      <c r="P430" s="16"/>
      <c r="R430"/>
      <c r="S430"/>
      <c r="T430"/>
      <c r="U430"/>
      <c r="V430"/>
      <c r="W430"/>
      <c r="X430"/>
      <c r="Y430"/>
      <c r="Z430"/>
      <c r="AA430"/>
    </row>
    <row r="431" spans="1:27" s="10" customFormat="1" ht="15.75">
      <c r="A431" s="40" t="s">
        <v>668</v>
      </c>
      <c r="B431" s="40">
        <v>3</v>
      </c>
      <c r="C431" s="156" t="s">
        <v>414</v>
      </c>
      <c r="D431" s="180"/>
      <c r="E431" s="156"/>
      <c r="F431" s="156"/>
      <c r="G431" s="146"/>
      <c r="H431" s="156"/>
      <c r="I431" s="122">
        <v>4</v>
      </c>
      <c r="J431" s="146" t="s">
        <v>21</v>
      </c>
      <c r="K431" s="166"/>
      <c r="L431" s="166"/>
      <c r="M431" s="20"/>
      <c r="N431" s="166"/>
      <c r="P431" s="16"/>
      <c r="R431"/>
      <c r="S431"/>
      <c r="T431"/>
      <c r="U431"/>
      <c r="V431"/>
      <c r="W431"/>
      <c r="X431"/>
      <c r="Y431"/>
      <c r="Z431"/>
      <c r="AA431"/>
    </row>
    <row r="432" spans="1:27" s="10" customFormat="1" ht="15.75">
      <c r="A432" s="40" t="s">
        <v>668</v>
      </c>
      <c r="B432" s="40">
        <v>4</v>
      </c>
      <c r="C432" s="156" t="s">
        <v>408</v>
      </c>
      <c r="D432" s="180"/>
      <c r="E432" s="156"/>
      <c r="F432" s="156"/>
      <c r="G432" s="146"/>
      <c r="H432" s="156"/>
      <c r="I432" s="122">
        <v>4</v>
      </c>
      <c r="J432" s="146" t="s">
        <v>21</v>
      </c>
      <c r="K432" s="166"/>
      <c r="L432" s="166"/>
      <c r="M432" s="20"/>
      <c r="N432" s="166"/>
      <c r="P432" s="16"/>
      <c r="R432"/>
      <c r="S432"/>
      <c r="T432"/>
      <c r="U432"/>
      <c r="V432"/>
      <c r="W432"/>
      <c r="X432"/>
      <c r="Y432"/>
      <c r="Z432"/>
      <c r="AA432"/>
    </row>
    <row r="433" spans="1:27" s="10" customFormat="1" ht="15.75">
      <c r="A433" s="40" t="s">
        <v>668</v>
      </c>
      <c r="B433" s="40">
        <v>5</v>
      </c>
      <c r="C433" s="156" t="s">
        <v>528</v>
      </c>
      <c r="D433" s="180"/>
      <c r="E433" s="156"/>
      <c r="F433" s="156"/>
      <c r="G433" s="146"/>
      <c r="H433" s="156"/>
      <c r="I433" s="122">
        <v>1</v>
      </c>
      <c r="J433" s="146" t="s">
        <v>21</v>
      </c>
      <c r="K433" s="166"/>
      <c r="L433" s="166"/>
      <c r="M433" s="20"/>
      <c r="N433" s="166"/>
      <c r="P433" s="16"/>
      <c r="R433"/>
      <c r="S433"/>
      <c r="T433"/>
      <c r="U433"/>
      <c r="V433"/>
      <c r="W433"/>
      <c r="X433"/>
      <c r="Y433"/>
      <c r="Z433"/>
      <c r="AA433"/>
    </row>
    <row r="434" spans="1:27" s="10" customFormat="1" ht="15.75">
      <c r="A434" s="13"/>
      <c r="C434" s="13"/>
      <c r="D434" s="13"/>
      <c r="E434" s="13"/>
      <c r="F434" s="13"/>
      <c r="G434" s="14"/>
      <c r="H434" s="14"/>
      <c r="I434" s="116"/>
      <c r="J434" s="15"/>
      <c r="K434" s="15"/>
      <c r="N434" s="15"/>
      <c r="P434" s="16"/>
      <c r="R434"/>
      <c r="S434"/>
      <c r="T434"/>
      <c r="U434"/>
      <c r="V434"/>
      <c r="W434"/>
      <c r="X434"/>
      <c r="Y434"/>
      <c r="Z434"/>
      <c r="AA434"/>
    </row>
    <row r="435" spans="1:27" s="10" customFormat="1" ht="15.75">
      <c r="A435" s="13"/>
      <c r="C435" s="13"/>
      <c r="D435" s="13"/>
      <c r="E435" s="13"/>
      <c r="F435" s="13"/>
      <c r="G435" s="14"/>
      <c r="H435" s="14"/>
      <c r="I435" s="116"/>
      <c r="J435" s="15"/>
      <c r="K435" s="15"/>
      <c r="N435" s="15"/>
      <c r="P435" s="16"/>
      <c r="R435"/>
      <c r="S435"/>
      <c r="T435"/>
      <c r="U435"/>
      <c r="V435"/>
      <c r="W435"/>
      <c r="X435"/>
      <c r="Y435"/>
      <c r="Z435"/>
      <c r="AA435"/>
    </row>
    <row r="437" spans="1:27" s="10" customFormat="1" ht="16.5" thickBot="1">
      <c r="A437" s="13"/>
      <c r="C437" s="13"/>
      <c r="D437" s="13"/>
      <c r="E437" s="13"/>
      <c r="F437" s="13"/>
      <c r="G437" s="14"/>
      <c r="H437" s="14"/>
      <c r="I437" s="116"/>
      <c r="J437" s="15"/>
      <c r="K437" s="15"/>
      <c r="N437" s="15"/>
      <c r="P437" s="16"/>
      <c r="R437"/>
      <c r="S437"/>
      <c r="T437"/>
      <c r="U437"/>
      <c r="V437"/>
      <c r="W437"/>
      <c r="X437"/>
      <c r="Y437"/>
      <c r="Z437"/>
      <c r="AA437"/>
    </row>
    <row r="438" spans="1:27" s="10" customFormat="1" ht="16.5" thickBot="1">
      <c r="A438" s="40"/>
      <c r="B438" s="103"/>
      <c r="C438" s="175" t="s">
        <v>597</v>
      </c>
      <c r="D438" s="173"/>
      <c r="E438" s="173"/>
      <c r="F438" s="173"/>
      <c r="G438" s="173"/>
      <c r="H438" s="173"/>
      <c r="I438" s="173"/>
      <c r="J438" s="174"/>
      <c r="K438" s="145"/>
      <c r="L438" s="40" t="s">
        <v>122</v>
      </c>
      <c r="M438" s="20">
        <v>1</v>
      </c>
      <c r="N438" s="15"/>
      <c r="P438" s="16"/>
      <c r="R438"/>
      <c r="S438"/>
      <c r="T438"/>
      <c r="U438"/>
      <c r="V438"/>
      <c r="W438"/>
      <c r="X438"/>
      <c r="Y438"/>
      <c r="Z438"/>
      <c r="AA438"/>
    </row>
    <row r="439" spans="1:27" s="10" customFormat="1" ht="16.5" thickBot="1">
      <c r="A439" s="208" t="s">
        <v>670</v>
      </c>
      <c r="B439" s="43" t="s">
        <v>4</v>
      </c>
      <c r="C439" s="43" t="s">
        <v>5</v>
      </c>
      <c r="D439" s="44" t="s">
        <v>144</v>
      </c>
      <c r="E439" s="43" t="s">
        <v>6</v>
      </c>
      <c r="F439" s="43" t="s">
        <v>7</v>
      </c>
      <c r="G439" s="45" t="s">
        <v>8</v>
      </c>
      <c r="H439" s="43" t="s">
        <v>9</v>
      </c>
      <c r="I439" s="119" t="s">
        <v>122</v>
      </c>
      <c r="J439" s="45" t="s">
        <v>146</v>
      </c>
      <c r="K439" s="45" t="s">
        <v>10</v>
      </c>
      <c r="L439" s="45" t="s">
        <v>147</v>
      </c>
      <c r="M439" s="45" t="s">
        <v>206</v>
      </c>
      <c r="N439" s="209" t="s">
        <v>207</v>
      </c>
      <c r="P439" s="16"/>
      <c r="R439"/>
      <c r="S439"/>
      <c r="T439"/>
      <c r="U439"/>
      <c r="V439"/>
      <c r="W439"/>
      <c r="X439"/>
      <c r="Y439"/>
      <c r="Z439"/>
      <c r="AA439"/>
    </row>
    <row r="440" spans="1:27" s="10" customFormat="1" ht="15.75">
      <c r="A440" s="40" t="s">
        <v>669</v>
      </c>
      <c r="B440" s="40">
        <v>1</v>
      </c>
      <c r="C440" s="156" t="s">
        <v>18</v>
      </c>
      <c r="D440" s="180" t="s">
        <v>617</v>
      </c>
      <c r="E440" s="156" t="s">
        <v>18</v>
      </c>
      <c r="F440" s="156" t="s">
        <v>598</v>
      </c>
      <c r="G440" s="146" t="s">
        <v>599</v>
      </c>
      <c r="H440" s="146" t="s">
        <v>600</v>
      </c>
      <c r="I440" s="122">
        <v>1</v>
      </c>
      <c r="J440" s="41" t="s">
        <v>21</v>
      </c>
      <c r="K440" s="166">
        <v>96.08</v>
      </c>
      <c r="L440" s="166">
        <f>I440*K440</f>
        <v>96.08</v>
      </c>
      <c r="M440" s="20">
        <f>$M$438*I440</f>
        <v>1</v>
      </c>
      <c r="N440" s="166">
        <f aca="true" t="shared" si="50" ref="N440:N457">M440*K440</f>
        <v>96.08</v>
      </c>
      <c r="P440" s="16"/>
      <c r="R440"/>
      <c r="S440"/>
      <c r="T440"/>
      <c r="U440"/>
      <c r="V440"/>
      <c r="W440"/>
      <c r="X440"/>
      <c r="Y440"/>
      <c r="Z440"/>
      <c r="AA440"/>
    </row>
    <row r="441" spans="1:27" s="10" customFormat="1" ht="15.75">
      <c r="A441" s="40" t="s">
        <v>669</v>
      </c>
      <c r="B441" s="40">
        <v>2</v>
      </c>
      <c r="C441" s="156" t="s">
        <v>635</v>
      </c>
      <c r="D441" s="180" t="s">
        <v>636</v>
      </c>
      <c r="E441" s="156" t="s">
        <v>635</v>
      </c>
      <c r="F441" s="156" t="s">
        <v>601</v>
      </c>
      <c r="G441" s="156" t="s">
        <v>601</v>
      </c>
      <c r="H441" s="146" t="s">
        <v>637</v>
      </c>
      <c r="I441" s="122">
        <v>1</v>
      </c>
      <c r="J441" s="146" t="s">
        <v>21</v>
      </c>
      <c r="K441" s="166">
        <v>1095</v>
      </c>
      <c r="L441" s="166">
        <f aca="true" t="shared" si="51" ref="L441:L446">I441*K441</f>
        <v>1095</v>
      </c>
      <c r="M441" s="20">
        <f>$M$438*I441</f>
        <v>1</v>
      </c>
      <c r="N441" s="166">
        <f t="shared" si="50"/>
        <v>1095</v>
      </c>
      <c r="P441" s="16"/>
      <c r="R441"/>
      <c r="S441"/>
      <c r="T441"/>
      <c r="U441"/>
      <c r="V441"/>
      <c r="W441"/>
      <c r="X441"/>
      <c r="Y441"/>
      <c r="Z441"/>
      <c r="AA441"/>
    </row>
    <row r="442" spans="1:27" s="10" customFormat="1" ht="15.75">
      <c r="A442" s="40" t="s">
        <v>669</v>
      </c>
      <c r="B442" s="40">
        <v>3</v>
      </c>
      <c r="C442" s="156" t="s">
        <v>638</v>
      </c>
      <c r="D442" s="180" t="s">
        <v>639</v>
      </c>
      <c r="E442" s="156" t="s">
        <v>638</v>
      </c>
      <c r="F442" s="156" t="s">
        <v>293</v>
      </c>
      <c r="G442" s="146"/>
      <c r="H442" s="146" t="s">
        <v>293</v>
      </c>
      <c r="I442" s="122">
        <v>1</v>
      </c>
      <c r="J442" s="41" t="s">
        <v>21</v>
      </c>
      <c r="K442" s="166">
        <v>4</v>
      </c>
      <c r="L442" s="166">
        <f t="shared" si="51"/>
        <v>4</v>
      </c>
      <c r="M442" s="20">
        <f>$M$438*I442</f>
        <v>1</v>
      </c>
      <c r="N442" s="166">
        <f t="shared" si="50"/>
        <v>4</v>
      </c>
      <c r="P442" s="16"/>
      <c r="R442"/>
      <c r="S442"/>
      <c r="T442"/>
      <c r="U442"/>
      <c r="V442"/>
      <c r="W442"/>
      <c r="X442"/>
      <c r="Y442"/>
      <c r="Z442"/>
      <c r="AA442"/>
    </row>
    <row r="443" spans="1:27" s="10" customFormat="1" ht="15.75">
      <c r="A443" s="40" t="s">
        <v>669</v>
      </c>
      <c r="B443" s="40">
        <v>4</v>
      </c>
      <c r="C443" s="156" t="s">
        <v>603</v>
      </c>
      <c r="D443" s="180" t="s">
        <v>633</v>
      </c>
      <c r="E443" s="156" t="s">
        <v>603</v>
      </c>
      <c r="F443" s="156" t="s">
        <v>601</v>
      </c>
      <c r="G443" s="156" t="s">
        <v>601</v>
      </c>
      <c r="H443" s="146" t="s">
        <v>602</v>
      </c>
      <c r="I443" s="122">
        <v>1</v>
      </c>
      <c r="J443" s="41" t="s">
        <v>21</v>
      </c>
      <c r="K443" s="166">
        <v>875</v>
      </c>
      <c r="L443" s="166">
        <f t="shared" si="51"/>
        <v>875</v>
      </c>
      <c r="M443" s="20">
        <f>$M$438*I443</f>
        <v>1</v>
      </c>
      <c r="N443" s="166">
        <f t="shared" si="50"/>
        <v>875</v>
      </c>
      <c r="P443" s="16"/>
      <c r="R443"/>
      <c r="S443"/>
      <c r="T443"/>
      <c r="U443"/>
      <c r="V443"/>
      <c r="W443"/>
      <c r="X443"/>
      <c r="Y443"/>
      <c r="Z443"/>
      <c r="AA443"/>
    </row>
    <row r="444" spans="1:27" s="10" customFormat="1" ht="15.75">
      <c r="A444" s="40" t="s">
        <v>669</v>
      </c>
      <c r="B444" s="40">
        <v>5</v>
      </c>
      <c r="C444" s="156" t="s">
        <v>618</v>
      </c>
      <c r="D444" s="180" t="s">
        <v>695</v>
      </c>
      <c r="E444" s="156" t="s">
        <v>619</v>
      </c>
      <c r="F444" s="156" t="s">
        <v>601</v>
      </c>
      <c r="G444" s="156" t="s">
        <v>601</v>
      </c>
      <c r="I444" s="122">
        <v>1</v>
      </c>
      <c r="J444" s="41" t="s">
        <v>21</v>
      </c>
      <c r="K444" s="166"/>
      <c r="L444" s="166">
        <f>I444*K444</f>
        <v>0</v>
      </c>
      <c r="M444" s="20">
        <f>$M$438*I444</f>
        <v>1</v>
      </c>
      <c r="N444" s="166">
        <f>M444*K444</f>
        <v>0</v>
      </c>
      <c r="P444" s="16"/>
      <c r="R444"/>
      <c r="S444"/>
      <c r="T444"/>
      <c r="U444"/>
      <c r="V444"/>
      <c r="W444"/>
      <c r="X444"/>
      <c r="Y444"/>
      <c r="Z444"/>
      <c r="AA444"/>
    </row>
    <row r="445" spans="1:27" s="10" customFormat="1" ht="15.75">
      <c r="A445" s="40" t="s">
        <v>669</v>
      </c>
      <c r="B445" s="40">
        <v>6</v>
      </c>
      <c r="C445" s="156" t="s">
        <v>615</v>
      </c>
      <c r="D445" s="180" t="s">
        <v>634</v>
      </c>
      <c r="E445" s="156" t="s">
        <v>615</v>
      </c>
      <c r="F445" s="156" t="s">
        <v>601</v>
      </c>
      <c r="G445" s="156" t="s">
        <v>601</v>
      </c>
      <c r="H445" s="146" t="s">
        <v>614</v>
      </c>
      <c r="I445" s="122">
        <v>1</v>
      </c>
      <c r="J445" s="41" t="s">
        <v>21</v>
      </c>
      <c r="K445" s="166">
        <v>315</v>
      </c>
      <c r="L445" s="166">
        <f t="shared" si="51"/>
        <v>315</v>
      </c>
      <c r="M445" s="20">
        <f>$M$438*I445</f>
        <v>1</v>
      </c>
      <c r="N445" s="166">
        <f t="shared" si="50"/>
        <v>315</v>
      </c>
      <c r="P445" s="16"/>
      <c r="R445"/>
      <c r="S445"/>
      <c r="T445"/>
      <c r="U445"/>
      <c r="V445"/>
      <c r="W445"/>
      <c r="X445"/>
      <c r="Y445"/>
      <c r="Z445"/>
      <c r="AA445"/>
    </row>
    <row r="446" spans="1:27" s="10" customFormat="1" ht="15.75">
      <c r="A446" s="40" t="s">
        <v>669</v>
      </c>
      <c r="B446" s="40">
        <v>7</v>
      </c>
      <c r="C446" s="156" t="s">
        <v>605</v>
      </c>
      <c r="D446" s="180" t="s">
        <v>693</v>
      </c>
      <c r="E446" s="156" t="s">
        <v>605</v>
      </c>
      <c r="F446" s="156" t="s">
        <v>601</v>
      </c>
      <c r="G446" s="156" t="s">
        <v>601</v>
      </c>
      <c r="H446" s="146" t="s">
        <v>682</v>
      </c>
      <c r="I446" s="122">
        <v>1</v>
      </c>
      <c r="J446" s="41" t="s">
        <v>21</v>
      </c>
      <c r="K446" s="166">
        <v>20</v>
      </c>
      <c r="L446" s="166">
        <f t="shared" si="51"/>
        <v>20</v>
      </c>
      <c r="M446" s="20">
        <f>$M$438*I446</f>
        <v>1</v>
      </c>
      <c r="N446" s="166">
        <f t="shared" si="50"/>
        <v>20</v>
      </c>
      <c r="P446" s="16"/>
      <c r="R446"/>
      <c r="S446"/>
      <c r="T446"/>
      <c r="U446"/>
      <c r="V446"/>
      <c r="W446"/>
      <c r="X446"/>
      <c r="Y446"/>
      <c r="Z446"/>
      <c r="AA446"/>
    </row>
    <row r="447" spans="1:27" s="10" customFormat="1" ht="15.75">
      <c r="A447" s="40" t="s">
        <v>669</v>
      </c>
      <c r="B447" s="40">
        <v>8</v>
      </c>
      <c r="C447" s="156" t="s">
        <v>83</v>
      </c>
      <c r="D447" s="180" t="s">
        <v>678</v>
      </c>
      <c r="E447" s="156" t="s">
        <v>616</v>
      </c>
      <c r="F447" s="40"/>
      <c r="G447" s="41"/>
      <c r="H447" s="146"/>
      <c r="I447" s="122">
        <v>1</v>
      </c>
      <c r="J447" s="146" t="s">
        <v>694</v>
      </c>
      <c r="K447" s="166"/>
      <c r="L447" s="166">
        <f>I447*K447</f>
        <v>0</v>
      </c>
      <c r="M447" s="20">
        <f>$M$438*I447</f>
        <v>1</v>
      </c>
      <c r="N447" s="166">
        <f t="shared" si="50"/>
        <v>0</v>
      </c>
      <c r="P447" s="16"/>
      <c r="R447"/>
      <c r="S447"/>
      <c r="T447"/>
      <c r="U447"/>
      <c r="V447"/>
      <c r="W447"/>
      <c r="X447"/>
      <c r="Y447"/>
      <c r="Z447"/>
      <c r="AA447"/>
    </row>
    <row r="448" spans="1:27" s="10" customFormat="1" ht="15.75">
      <c r="A448" s="40" t="s">
        <v>669</v>
      </c>
      <c r="B448" s="40">
        <v>9</v>
      </c>
      <c r="C448" s="156" t="s">
        <v>681</v>
      </c>
      <c r="D448" s="156" t="s">
        <v>679</v>
      </c>
      <c r="E448" s="156" t="s">
        <v>680</v>
      </c>
      <c r="F448" s="40"/>
      <c r="G448" s="146" t="s">
        <v>36</v>
      </c>
      <c r="H448" s="146" t="s">
        <v>683</v>
      </c>
      <c r="I448" s="122">
        <v>1</v>
      </c>
      <c r="J448" s="41" t="s">
        <v>21</v>
      </c>
      <c r="K448" s="166">
        <v>6.1</v>
      </c>
      <c r="L448" s="166">
        <f>I448*K448</f>
        <v>6.1</v>
      </c>
      <c r="M448" s="20">
        <f>$M$438*I448</f>
        <v>1</v>
      </c>
      <c r="N448" s="166">
        <f t="shared" si="50"/>
        <v>6.1</v>
      </c>
      <c r="P448" s="16"/>
      <c r="R448"/>
      <c r="S448"/>
      <c r="T448"/>
      <c r="U448"/>
      <c r="V448"/>
      <c r="W448"/>
      <c r="X448"/>
      <c r="Y448"/>
      <c r="Z448"/>
      <c r="AA448"/>
    </row>
    <row r="449" spans="1:27" s="10" customFormat="1" ht="15.75">
      <c r="A449" s="40" t="s">
        <v>669</v>
      </c>
      <c r="B449" s="40">
        <v>10</v>
      </c>
      <c r="C449" s="40" t="s">
        <v>407</v>
      </c>
      <c r="D449" s="217" t="s">
        <v>684</v>
      </c>
      <c r="E449" s="156" t="s">
        <v>407</v>
      </c>
      <c r="F449" s="40" t="s">
        <v>293</v>
      </c>
      <c r="G449" s="156" t="s">
        <v>155</v>
      </c>
      <c r="H449" s="146" t="s">
        <v>685</v>
      </c>
      <c r="I449" s="122">
        <v>2</v>
      </c>
      <c r="J449" s="41" t="s">
        <v>21</v>
      </c>
      <c r="K449" s="166">
        <f>4.84/100</f>
        <v>0.0484</v>
      </c>
      <c r="L449" s="166">
        <f>I449*K449</f>
        <v>0.0968</v>
      </c>
      <c r="M449" s="20">
        <f>$M$438*I449</f>
        <v>2</v>
      </c>
      <c r="N449" s="166">
        <f t="shared" si="50"/>
        <v>0.0968</v>
      </c>
      <c r="P449" s="16"/>
      <c r="R449"/>
      <c r="S449"/>
      <c r="T449"/>
      <c r="U449"/>
      <c r="V449"/>
      <c r="W449"/>
      <c r="X449"/>
      <c r="Y449"/>
      <c r="Z449"/>
      <c r="AA449"/>
    </row>
    <row r="450" spans="1:27" s="10" customFormat="1" ht="32.25">
      <c r="A450" s="40" t="s">
        <v>669</v>
      </c>
      <c r="B450" s="40">
        <v>11</v>
      </c>
      <c r="C450" s="40" t="s">
        <v>620</v>
      </c>
      <c r="D450" s="180" t="s">
        <v>686</v>
      </c>
      <c r="E450" s="156" t="s">
        <v>620</v>
      </c>
      <c r="F450" s="40"/>
      <c r="G450" s="156" t="s">
        <v>155</v>
      </c>
      <c r="H450" s="146" t="s">
        <v>687</v>
      </c>
      <c r="I450" s="122">
        <v>2</v>
      </c>
      <c r="J450" s="41" t="s">
        <v>21</v>
      </c>
      <c r="K450" s="166">
        <f>3.76/100</f>
        <v>0.037599999999999995</v>
      </c>
      <c r="L450" s="166">
        <f>I450*K450</f>
        <v>0.07519999999999999</v>
      </c>
      <c r="M450" s="20">
        <f>$M$438*I450</f>
        <v>2</v>
      </c>
      <c r="N450" s="166">
        <f t="shared" si="50"/>
        <v>0.07519999999999999</v>
      </c>
      <c r="P450" s="16"/>
      <c r="R450"/>
      <c r="S450"/>
      <c r="T450"/>
      <c r="U450"/>
      <c r="V450"/>
      <c r="W450"/>
      <c r="X450"/>
      <c r="Y450"/>
      <c r="Z450"/>
      <c r="AA450"/>
    </row>
    <row r="451" spans="1:27" s="10" customFormat="1" ht="15.75">
      <c r="A451" s="40" t="s">
        <v>669</v>
      </c>
      <c r="B451" s="40">
        <v>12</v>
      </c>
      <c r="C451" s="40" t="s">
        <v>604</v>
      </c>
      <c r="D451" s="156" t="s">
        <v>688</v>
      </c>
      <c r="E451" s="156" t="s">
        <v>604</v>
      </c>
      <c r="F451" s="40"/>
      <c r="G451" s="40"/>
      <c r="H451" s="146"/>
      <c r="I451" s="122">
        <v>1</v>
      </c>
      <c r="J451" s="41" t="s">
        <v>21</v>
      </c>
      <c r="K451" s="166">
        <v>0</v>
      </c>
      <c r="L451" s="166">
        <f>I451*K451</f>
        <v>0</v>
      </c>
      <c r="M451" s="20">
        <f>$M$438*I451</f>
        <v>1</v>
      </c>
      <c r="N451" s="166">
        <f t="shared" si="50"/>
        <v>0</v>
      </c>
      <c r="P451" s="16"/>
      <c r="R451"/>
      <c r="S451"/>
      <c r="T451"/>
      <c r="U451"/>
      <c r="V451"/>
      <c r="W451"/>
      <c r="X451"/>
      <c r="Y451"/>
      <c r="Z451"/>
      <c r="AA451"/>
    </row>
    <row r="452" spans="1:27" s="10" customFormat="1" ht="15.75">
      <c r="A452" s="40" t="s">
        <v>669</v>
      </c>
      <c r="B452" s="40">
        <v>13</v>
      </c>
      <c r="C452" s="40" t="s">
        <v>613</v>
      </c>
      <c r="D452" s="156" t="s">
        <v>622</v>
      </c>
      <c r="E452" s="156" t="s">
        <v>631</v>
      </c>
      <c r="F452" s="40" t="s">
        <v>612</v>
      </c>
      <c r="G452" s="40" t="s">
        <v>612</v>
      </c>
      <c r="H452" s="146" t="s">
        <v>611</v>
      </c>
      <c r="I452" s="122">
        <v>1</v>
      </c>
      <c r="J452" s="41" t="s">
        <v>21</v>
      </c>
      <c r="K452" s="166">
        <v>16.65</v>
      </c>
      <c r="L452" s="166">
        <f>I452*K452</f>
        <v>16.65</v>
      </c>
      <c r="M452" s="20">
        <f>$M$438*I452</f>
        <v>1</v>
      </c>
      <c r="N452" s="166">
        <f t="shared" si="50"/>
        <v>16.65</v>
      </c>
      <c r="P452" s="16"/>
      <c r="R452"/>
      <c r="S452"/>
      <c r="T452"/>
      <c r="U452"/>
      <c r="V452"/>
      <c r="W452"/>
      <c r="X452"/>
      <c r="Y452"/>
      <c r="Z452"/>
      <c r="AA452"/>
    </row>
    <row r="453" spans="1:27" s="10" customFormat="1" ht="32.25">
      <c r="A453" s="40" t="s">
        <v>669</v>
      </c>
      <c r="B453" s="40">
        <v>14</v>
      </c>
      <c r="C453" s="156" t="s">
        <v>623</v>
      </c>
      <c r="D453" s="180" t="s">
        <v>691</v>
      </c>
      <c r="E453" s="156" t="s">
        <v>625</v>
      </c>
      <c r="F453" s="40"/>
      <c r="G453" s="156" t="s">
        <v>155</v>
      </c>
      <c r="H453" s="146" t="s">
        <v>690</v>
      </c>
      <c r="I453" s="118">
        <v>1</v>
      </c>
      <c r="J453" s="51" t="s">
        <v>21</v>
      </c>
      <c r="K453" s="166">
        <v>10</v>
      </c>
      <c r="L453" s="166">
        <v>1</v>
      </c>
      <c r="M453" s="20">
        <f>$M$438*I453</f>
        <v>1</v>
      </c>
      <c r="N453" s="166">
        <f>M453*K453</f>
        <v>10</v>
      </c>
      <c r="P453" s="16"/>
      <c r="R453"/>
      <c r="S453"/>
      <c r="T453"/>
      <c r="U453"/>
      <c r="V453"/>
      <c r="W453"/>
      <c r="X453"/>
      <c r="Y453"/>
      <c r="Z453"/>
      <c r="AA453"/>
    </row>
    <row r="454" spans="1:14" ht="15.75">
      <c r="A454" s="40" t="s">
        <v>669</v>
      </c>
      <c r="B454" s="40">
        <v>15</v>
      </c>
      <c r="C454" s="156" t="s">
        <v>624</v>
      </c>
      <c r="D454" s="40"/>
      <c r="E454" s="40" t="s">
        <v>431</v>
      </c>
      <c r="F454" s="40"/>
      <c r="G454" s="40"/>
      <c r="H454" s="146"/>
      <c r="I454" s="118">
        <v>1</v>
      </c>
      <c r="J454" s="51" t="s">
        <v>692</v>
      </c>
      <c r="K454" s="166">
        <v>1</v>
      </c>
      <c r="L454" s="166">
        <v>1</v>
      </c>
      <c r="M454" s="20">
        <f>$M$438*I454</f>
        <v>1</v>
      </c>
      <c r="N454" s="166">
        <f>M454*K454</f>
        <v>1</v>
      </c>
    </row>
    <row r="455" spans="1:14" ht="15.75">
      <c r="A455" s="40" t="s">
        <v>669</v>
      </c>
      <c r="B455" s="40">
        <v>16</v>
      </c>
      <c r="C455" s="156" t="s">
        <v>624</v>
      </c>
      <c r="D455" s="40"/>
      <c r="E455" s="40" t="s">
        <v>431</v>
      </c>
      <c r="F455" s="40"/>
      <c r="G455" s="40"/>
      <c r="H455" s="146"/>
      <c r="I455" s="118">
        <v>1</v>
      </c>
      <c r="J455" s="51" t="s">
        <v>692</v>
      </c>
      <c r="K455" s="166">
        <v>1</v>
      </c>
      <c r="L455" s="166">
        <v>1</v>
      </c>
      <c r="M455" s="20">
        <f>$M$438*I455</f>
        <v>1</v>
      </c>
      <c r="N455" s="166">
        <f>M455*K455</f>
        <v>1</v>
      </c>
    </row>
    <row r="456" spans="1:14" ht="15.75">
      <c r="A456" s="40" t="s">
        <v>669</v>
      </c>
      <c r="B456" s="40">
        <v>17</v>
      </c>
      <c r="C456" s="40" t="s">
        <v>621</v>
      </c>
      <c r="D456" s="156" t="s">
        <v>689</v>
      </c>
      <c r="E456" s="40" t="s">
        <v>431</v>
      </c>
      <c r="F456" s="40"/>
      <c r="G456" s="40"/>
      <c r="H456" s="146"/>
      <c r="I456" s="122">
        <v>1</v>
      </c>
      <c r="J456" s="41" t="s">
        <v>21</v>
      </c>
      <c r="K456" s="166">
        <v>0</v>
      </c>
      <c r="L456" s="166">
        <f>I456*K456</f>
        <v>0</v>
      </c>
      <c r="M456" s="20">
        <f>$M$438*I456</f>
        <v>1</v>
      </c>
      <c r="N456" s="166">
        <f t="shared" si="50"/>
        <v>0</v>
      </c>
    </row>
    <row r="457" spans="1:14" ht="15.75">
      <c r="A457" s="40" t="s">
        <v>669</v>
      </c>
      <c r="B457" s="40">
        <v>18</v>
      </c>
      <c r="C457" s="40" t="s">
        <v>93</v>
      </c>
      <c r="D457" s="156" t="s">
        <v>93</v>
      </c>
      <c r="E457" s="40" t="s">
        <v>431</v>
      </c>
      <c r="F457" s="40"/>
      <c r="G457" s="40"/>
      <c r="H457" s="146"/>
      <c r="I457" s="118">
        <v>1</v>
      </c>
      <c r="J457" s="51" t="s">
        <v>21</v>
      </c>
      <c r="K457" s="166">
        <v>1</v>
      </c>
      <c r="L457" s="166">
        <v>1</v>
      </c>
      <c r="M457" s="20">
        <f>$M$438*I457</f>
        <v>1</v>
      </c>
      <c r="N457" s="166">
        <f t="shared" si="50"/>
        <v>1</v>
      </c>
    </row>
    <row r="458" spans="1:14" ht="15.75">
      <c r="A458" s="40" t="s">
        <v>669</v>
      </c>
      <c r="B458" s="40">
        <v>19</v>
      </c>
      <c r="C458" s="40" t="s">
        <v>65</v>
      </c>
      <c r="D458" s="40" t="s">
        <v>66</v>
      </c>
      <c r="E458" s="40" t="s">
        <v>431</v>
      </c>
      <c r="F458" s="40"/>
      <c r="G458" s="40"/>
      <c r="H458" s="146"/>
      <c r="I458" s="122">
        <v>1</v>
      </c>
      <c r="J458" s="41" t="s">
        <v>21</v>
      </c>
      <c r="K458" s="166">
        <v>0.5</v>
      </c>
      <c r="L458" s="166">
        <f>K458</f>
        <v>0.5</v>
      </c>
      <c r="M458" s="20">
        <f>$M$438*I458</f>
        <v>1</v>
      </c>
      <c r="N458" s="166">
        <f>M458*K458</f>
        <v>0.5</v>
      </c>
    </row>
    <row r="459" spans="1:14" ht="15.75">
      <c r="A459" s="40" t="s">
        <v>669</v>
      </c>
      <c r="B459" s="50"/>
      <c r="C459" s="40" t="s">
        <v>1</v>
      </c>
      <c r="D459" s="40"/>
      <c r="E459" s="40"/>
      <c r="F459" s="40"/>
      <c r="G459" s="40"/>
      <c r="H459" s="146"/>
      <c r="I459" s="118"/>
      <c r="J459" s="51"/>
      <c r="K459" s="166"/>
      <c r="L459" s="52">
        <f>SUM(L440:L456)</f>
        <v>2431.002</v>
      </c>
      <c r="M459" s="20"/>
      <c r="N459" s="166">
        <f>SUM(N440:N456)</f>
        <v>2440.002</v>
      </c>
    </row>
    <row r="460" spans="1:14" ht="15.75">
      <c r="A460" s="40" t="s">
        <v>669</v>
      </c>
      <c r="B460" s="50"/>
      <c r="C460" s="40" t="s">
        <v>2</v>
      </c>
      <c r="D460" s="40"/>
      <c r="E460" s="40"/>
      <c r="F460" s="40" t="s">
        <v>293</v>
      </c>
      <c r="G460" s="40"/>
      <c r="H460" s="146"/>
      <c r="I460" s="118">
        <v>1</v>
      </c>
      <c r="J460" s="51" t="s">
        <v>21</v>
      </c>
      <c r="K460" s="166">
        <v>100</v>
      </c>
      <c r="L460" s="166">
        <f>I460*K460</f>
        <v>100</v>
      </c>
      <c r="M460" s="20">
        <f>$M$438*I460</f>
        <v>1</v>
      </c>
      <c r="N460" s="166">
        <f>M460*K460</f>
        <v>100</v>
      </c>
    </row>
    <row r="461" spans="1:14" ht="15.75">
      <c r="A461" s="40" t="s">
        <v>669</v>
      </c>
      <c r="B461" s="50"/>
      <c r="C461" s="40" t="s">
        <v>3</v>
      </c>
      <c r="D461" s="40"/>
      <c r="E461" s="40"/>
      <c r="F461" s="40"/>
      <c r="G461" s="40"/>
      <c r="H461" s="146"/>
      <c r="I461" s="118"/>
      <c r="J461" s="51"/>
      <c r="K461" s="166"/>
      <c r="L461" s="52">
        <f>L459+L460</f>
        <v>2531.002</v>
      </c>
      <c r="M461" s="20">
        <f>$M$438</f>
        <v>1</v>
      </c>
      <c r="N461" s="166">
        <f>L461*M461</f>
        <v>2531.002</v>
      </c>
    </row>
    <row r="464" spans="2:14" ht="45" customHeight="1">
      <c r="B464" s="195" t="s">
        <v>654</v>
      </c>
      <c r="C464" s="196"/>
      <c r="D464" s="196"/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</row>
    <row r="467" spans="1:14" s="10" customFormat="1" ht="16.5" thickBot="1">
      <c r="A467" s="208" t="s">
        <v>670</v>
      </c>
      <c r="B467" s="43" t="s">
        <v>4</v>
      </c>
      <c r="C467" s="43" t="s">
        <v>5</v>
      </c>
      <c r="D467" s="44" t="s">
        <v>144</v>
      </c>
      <c r="E467" s="43" t="s">
        <v>6</v>
      </c>
      <c r="F467" s="43" t="s">
        <v>7</v>
      </c>
      <c r="G467" s="45" t="s">
        <v>8</v>
      </c>
      <c r="H467" s="43" t="s">
        <v>9</v>
      </c>
      <c r="I467" s="119" t="s">
        <v>122</v>
      </c>
      <c r="J467" s="45" t="s">
        <v>146</v>
      </c>
      <c r="K467" s="45" t="s">
        <v>10</v>
      </c>
      <c r="L467" s="45" t="s">
        <v>147</v>
      </c>
      <c r="M467" s="45" t="s">
        <v>206</v>
      </c>
      <c r="N467" s="209" t="s">
        <v>207</v>
      </c>
    </row>
    <row r="468" spans="1:15" ht="32.25">
      <c r="A468" s="18" t="s">
        <v>646</v>
      </c>
      <c r="B468" s="40">
        <v>7</v>
      </c>
      <c r="C468" s="40" t="s">
        <v>29</v>
      </c>
      <c r="D468" s="39" t="s">
        <v>30</v>
      </c>
      <c r="E468" s="40" t="s">
        <v>31</v>
      </c>
      <c r="F468" s="40" t="s">
        <v>32</v>
      </c>
      <c r="G468" s="41" t="s">
        <v>32</v>
      </c>
      <c r="H468" s="40" t="s">
        <v>123</v>
      </c>
      <c r="I468" s="122">
        <v>24</v>
      </c>
      <c r="J468" s="41" t="s">
        <v>21</v>
      </c>
      <c r="K468" s="166">
        <v>4.31</v>
      </c>
      <c r="L468" s="166">
        <f>I468*K468</f>
        <v>103.44</v>
      </c>
      <c r="M468" s="20">
        <f>$M$163*I468</f>
        <v>1344</v>
      </c>
      <c r="N468" s="166">
        <f>M468*K468</f>
        <v>5792.639999999999</v>
      </c>
      <c r="O468" s="10" t="s">
        <v>644</v>
      </c>
    </row>
    <row r="469" spans="1:14" ht="15.75">
      <c r="A469" s="18" t="s">
        <v>646</v>
      </c>
      <c r="B469" s="18" t="s">
        <v>87</v>
      </c>
      <c r="C469" s="18" t="s">
        <v>195</v>
      </c>
      <c r="D469" s="48" t="s">
        <v>196</v>
      </c>
      <c r="E469" s="18"/>
      <c r="F469" s="18" t="s">
        <v>32</v>
      </c>
      <c r="G469" s="20" t="s">
        <v>32</v>
      </c>
      <c r="H469" s="18" t="s">
        <v>138</v>
      </c>
      <c r="I469" s="118">
        <v>1</v>
      </c>
      <c r="J469" s="20" t="s">
        <v>21</v>
      </c>
      <c r="K469" s="166">
        <v>0.95</v>
      </c>
      <c r="L469" s="166">
        <f>I469*K469</f>
        <v>0.95</v>
      </c>
      <c r="M469" s="20">
        <f>$M$163*I469</f>
        <v>56</v>
      </c>
      <c r="N469" s="166">
        <f>M469*K469</f>
        <v>53.199999999999996</v>
      </c>
    </row>
    <row r="470" spans="1:14" ht="15.75">
      <c r="A470" s="18" t="s">
        <v>646</v>
      </c>
      <c r="B470" s="18" t="s">
        <v>88</v>
      </c>
      <c r="C470" s="18" t="s">
        <v>197</v>
      </c>
      <c r="D470" s="48" t="s">
        <v>198</v>
      </c>
      <c r="E470" s="18"/>
      <c r="F470" s="18" t="s">
        <v>32</v>
      </c>
      <c r="G470" s="20" t="s">
        <v>32</v>
      </c>
      <c r="H470" s="18" t="s">
        <v>131</v>
      </c>
      <c r="I470" s="118">
        <v>3</v>
      </c>
      <c r="J470" s="20" t="s">
        <v>21</v>
      </c>
      <c r="K470" s="166">
        <v>0.97</v>
      </c>
      <c r="L470" s="166">
        <f>I470*K470</f>
        <v>2.91</v>
      </c>
      <c r="M470" s="20">
        <f>$M$163*I470</f>
        <v>168</v>
      </c>
      <c r="N470" s="166">
        <f>M470*K470</f>
        <v>162.96</v>
      </c>
    </row>
    <row r="471" spans="1:15" ht="48">
      <c r="A471" s="18" t="s">
        <v>647</v>
      </c>
      <c r="B471" s="40">
        <v>7</v>
      </c>
      <c r="C471" s="40" t="s">
        <v>29</v>
      </c>
      <c r="D471" s="39" t="s">
        <v>11</v>
      </c>
      <c r="E471" s="40" t="s">
        <v>31</v>
      </c>
      <c r="F471" s="40" t="s">
        <v>32</v>
      </c>
      <c r="G471" s="41" t="s">
        <v>32</v>
      </c>
      <c r="H471" s="18" t="s">
        <v>128</v>
      </c>
      <c r="I471" s="122">
        <v>24</v>
      </c>
      <c r="J471" s="41" t="s">
        <v>21</v>
      </c>
      <c r="K471" s="166">
        <v>4.07</v>
      </c>
      <c r="L471" s="166">
        <f>I471*K471</f>
        <v>97.68</v>
      </c>
      <c r="M471" s="20">
        <f>$M$197*I471</f>
        <v>336</v>
      </c>
      <c r="N471" s="166">
        <f>M471*K471</f>
        <v>1367.52</v>
      </c>
      <c r="O471" s="10" t="s">
        <v>644</v>
      </c>
    </row>
    <row r="472" spans="1:14" ht="15.75">
      <c r="A472" s="18" t="s">
        <v>647</v>
      </c>
      <c r="B472" s="18" t="s">
        <v>87</v>
      </c>
      <c r="C472" s="18" t="s">
        <v>195</v>
      </c>
      <c r="D472" s="48" t="s">
        <v>202</v>
      </c>
      <c r="E472" s="18"/>
      <c r="F472" s="18" t="s">
        <v>32</v>
      </c>
      <c r="G472" s="20" t="s">
        <v>32</v>
      </c>
      <c r="H472" s="18" t="s">
        <v>141</v>
      </c>
      <c r="I472" s="118">
        <v>1</v>
      </c>
      <c r="J472" s="20" t="s">
        <v>21</v>
      </c>
      <c r="K472" s="166">
        <v>0.95</v>
      </c>
      <c r="L472" s="166">
        <f>I472*K472</f>
        <v>0.95</v>
      </c>
      <c r="M472" s="20">
        <f>$M$197*I472</f>
        <v>14</v>
      </c>
      <c r="N472" s="166">
        <f>M472*K472</f>
        <v>13.299999999999999</v>
      </c>
    </row>
    <row r="473" spans="1:14" ht="15.75">
      <c r="A473" s="18" t="s">
        <v>647</v>
      </c>
      <c r="B473" s="18" t="s">
        <v>88</v>
      </c>
      <c r="C473" s="18" t="s">
        <v>197</v>
      </c>
      <c r="D473" s="48" t="s">
        <v>198</v>
      </c>
      <c r="E473" s="18"/>
      <c r="F473" s="18" t="s">
        <v>32</v>
      </c>
      <c r="G473" s="20" t="s">
        <v>32</v>
      </c>
      <c r="H473" s="18" t="s">
        <v>131</v>
      </c>
      <c r="I473" s="118">
        <v>2</v>
      </c>
      <c r="J473" s="20" t="s">
        <v>21</v>
      </c>
      <c r="K473" s="166">
        <v>0.97</v>
      </c>
      <c r="L473" s="166">
        <f>I473*K473</f>
        <v>1.94</v>
      </c>
      <c r="M473" s="20">
        <f>$M$197*I473</f>
        <v>28</v>
      </c>
      <c r="N473" s="166">
        <f>M473*K473</f>
        <v>27.16</v>
      </c>
    </row>
    <row r="474" spans="1:14" ht="15.75">
      <c r="A474" s="18" t="s">
        <v>647</v>
      </c>
      <c r="B474" s="18" t="s">
        <v>204</v>
      </c>
      <c r="C474" s="18" t="s">
        <v>197</v>
      </c>
      <c r="D474" s="48" t="s">
        <v>200</v>
      </c>
      <c r="E474" s="18"/>
      <c r="F474" s="18" t="s">
        <v>32</v>
      </c>
      <c r="G474" s="20" t="s">
        <v>32</v>
      </c>
      <c r="H474" s="18" t="s">
        <v>132</v>
      </c>
      <c r="I474" s="118">
        <v>1</v>
      </c>
      <c r="J474" s="20" t="s">
        <v>21</v>
      </c>
      <c r="K474" s="166">
        <v>1</v>
      </c>
      <c r="L474" s="166">
        <f>I474*K474</f>
        <v>1</v>
      </c>
      <c r="M474" s="20">
        <f>$M$197*I474</f>
        <v>14</v>
      </c>
      <c r="N474" s="166">
        <f>M474*K474</f>
        <v>14</v>
      </c>
    </row>
    <row r="475" spans="1:15" ht="48">
      <c r="A475" s="18" t="s">
        <v>648</v>
      </c>
      <c r="B475" s="40">
        <v>7</v>
      </c>
      <c r="C475" s="40" t="s">
        <v>29</v>
      </c>
      <c r="D475" s="39" t="s">
        <v>11</v>
      </c>
      <c r="E475" s="40" t="s">
        <v>31</v>
      </c>
      <c r="F475" s="40" t="s">
        <v>32</v>
      </c>
      <c r="G475" s="41" t="s">
        <v>32</v>
      </c>
      <c r="H475" s="18" t="s">
        <v>128</v>
      </c>
      <c r="I475" s="122">
        <v>6</v>
      </c>
      <c r="J475" s="41" t="s">
        <v>21</v>
      </c>
      <c r="K475" s="166">
        <v>4.07</v>
      </c>
      <c r="L475" s="166">
        <f>I475*K475</f>
        <v>24.42</v>
      </c>
      <c r="M475" s="20">
        <f>$M$322*I475</f>
        <v>312</v>
      </c>
      <c r="N475" s="166">
        <f>M475*K475</f>
        <v>1269.8400000000001</v>
      </c>
      <c r="O475" s="10" t="s">
        <v>644</v>
      </c>
    </row>
    <row r="476" spans="1:14" ht="15.75">
      <c r="A476" s="18" t="s">
        <v>648</v>
      </c>
      <c r="B476" s="18" t="s">
        <v>87</v>
      </c>
      <c r="C476" s="18" t="s">
        <v>195</v>
      </c>
      <c r="D476" s="48" t="s">
        <v>202</v>
      </c>
      <c r="E476" s="18"/>
      <c r="F476" s="18" t="s">
        <v>32</v>
      </c>
      <c r="G476" s="20" t="s">
        <v>32</v>
      </c>
      <c r="H476" s="18" t="s">
        <v>141</v>
      </c>
      <c r="I476" s="118">
        <v>1</v>
      </c>
      <c r="J476" s="20" t="s">
        <v>21</v>
      </c>
      <c r="K476" s="166">
        <v>0.95</v>
      </c>
      <c r="L476" s="166">
        <f>I476*K476</f>
        <v>0.95</v>
      </c>
      <c r="M476" s="20">
        <f>$M$322*I476</f>
        <v>52</v>
      </c>
      <c r="N476" s="166">
        <f>M476*K476</f>
        <v>49.4</v>
      </c>
    </row>
    <row r="477" spans="1:14" ht="15.75">
      <c r="A477" s="18" t="s">
        <v>648</v>
      </c>
      <c r="B477" s="18" t="s">
        <v>88</v>
      </c>
      <c r="C477" s="18" t="s">
        <v>197</v>
      </c>
      <c r="D477" s="48" t="s">
        <v>198</v>
      </c>
      <c r="E477" s="18"/>
      <c r="F477" s="18" t="s">
        <v>32</v>
      </c>
      <c r="G477" s="20" t="s">
        <v>32</v>
      </c>
      <c r="H477" s="18" t="s">
        <v>131</v>
      </c>
      <c r="I477" s="118">
        <v>2</v>
      </c>
      <c r="J477" s="20" t="s">
        <v>21</v>
      </c>
      <c r="K477" s="166">
        <v>0.97</v>
      </c>
      <c r="L477" s="166">
        <f>I477*K477</f>
        <v>1.94</v>
      </c>
      <c r="M477" s="20">
        <f>$M$322*I477</f>
        <v>104</v>
      </c>
      <c r="N477" s="166">
        <f>M477*K477</f>
        <v>100.88</v>
      </c>
    </row>
    <row r="478" spans="1:14" ht="15.75">
      <c r="A478" s="18" t="s">
        <v>648</v>
      </c>
      <c r="B478" s="18" t="s">
        <v>204</v>
      </c>
      <c r="C478" s="18" t="s">
        <v>197</v>
      </c>
      <c r="D478" s="48" t="s">
        <v>200</v>
      </c>
      <c r="E478" s="18"/>
      <c r="F478" s="18" t="s">
        <v>32</v>
      </c>
      <c r="G478" s="20" t="s">
        <v>32</v>
      </c>
      <c r="H478" s="18" t="s">
        <v>132</v>
      </c>
      <c r="I478" s="118">
        <v>1</v>
      </c>
      <c r="J478" s="20" t="s">
        <v>21</v>
      </c>
      <c r="K478" s="166">
        <v>1</v>
      </c>
      <c r="L478" s="166">
        <f>I478*K478</f>
        <v>1</v>
      </c>
      <c r="M478" s="20">
        <f>$M$322*I478</f>
        <v>52</v>
      </c>
      <c r="N478" s="166">
        <f>M478*K478</f>
        <v>52</v>
      </c>
    </row>
    <row r="479" spans="1:15" ht="48">
      <c r="A479" s="18" t="s">
        <v>649</v>
      </c>
      <c r="B479" s="40">
        <v>7</v>
      </c>
      <c r="C479" s="40" t="s">
        <v>29</v>
      </c>
      <c r="D479" s="39" t="s">
        <v>11</v>
      </c>
      <c r="E479" s="40" t="s">
        <v>31</v>
      </c>
      <c r="F479" s="40" t="s">
        <v>32</v>
      </c>
      <c r="G479" s="41" t="s">
        <v>32</v>
      </c>
      <c r="H479" s="18" t="s">
        <v>128</v>
      </c>
      <c r="I479" s="122">
        <v>6</v>
      </c>
      <c r="J479" s="41" t="s">
        <v>21</v>
      </c>
      <c r="K479" s="166">
        <v>4.07</v>
      </c>
      <c r="L479" s="166">
        <f>I479*K479</f>
        <v>24.42</v>
      </c>
      <c r="M479" s="20">
        <f>$M$357*I479</f>
        <v>120</v>
      </c>
      <c r="N479" s="166">
        <f>M479*K479</f>
        <v>488.40000000000003</v>
      </c>
      <c r="O479" s="10" t="s">
        <v>644</v>
      </c>
    </row>
    <row r="480" spans="1:16" s="10" customFormat="1" ht="15.75">
      <c r="A480" s="18" t="s">
        <v>649</v>
      </c>
      <c r="B480" s="18" t="s">
        <v>87</v>
      </c>
      <c r="C480" s="18" t="s">
        <v>195</v>
      </c>
      <c r="D480" s="48" t="s">
        <v>202</v>
      </c>
      <c r="E480" s="18"/>
      <c r="F480" s="18" t="s">
        <v>32</v>
      </c>
      <c r="G480" s="20" t="s">
        <v>32</v>
      </c>
      <c r="H480" s="18" t="s">
        <v>141</v>
      </c>
      <c r="I480" s="118">
        <v>1</v>
      </c>
      <c r="J480" s="20" t="s">
        <v>21</v>
      </c>
      <c r="K480" s="166">
        <v>0.95</v>
      </c>
      <c r="L480" s="166">
        <f>I480*K480</f>
        <v>0.95</v>
      </c>
      <c r="M480" s="20">
        <f>$M$357*I480</f>
        <v>20</v>
      </c>
      <c r="N480" s="166">
        <f>M480*K480</f>
        <v>19</v>
      </c>
      <c r="P480" s="16"/>
    </row>
    <row r="481" spans="1:16" s="10" customFormat="1" ht="15.75">
      <c r="A481" s="18" t="s">
        <v>649</v>
      </c>
      <c r="B481" s="18" t="s">
        <v>88</v>
      </c>
      <c r="C481" s="18" t="s">
        <v>197</v>
      </c>
      <c r="D481" s="48" t="s">
        <v>198</v>
      </c>
      <c r="E481" s="18"/>
      <c r="F481" s="18" t="s">
        <v>32</v>
      </c>
      <c r="G481" s="20" t="s">
        <v>32</v>
      </c>
      <c r="H481" s="18" t="s">
        <v>131</v>
      </c>
      <c r="I481" s="118">
        <v>2</v>
      </c>
      <c r="J481" s="20" t="s">
        <v>21</v>
      </c>
      <c r="K481" s="166">
        <v>0.97</v>
      </c>
      <c r="L481" s="166">
        <f>I481*K481</f>
        <v>1.94</v>
      </c>
      <c r="M481" s="20">
        <f>$M$357*I481</f>
        <v>40</v>
      </c>
      <c r="N481" s="166">
        <f>M481*K481</f>
        <v>38.8</v>
      </c>
      <c r="P481" s="16"/>
    </row>
    <row r="482" spans="1:16" s="10" customFormat="1" ht="15.75">
      <c r="A482" s="18" t="s">
        <v>649</v>
      </c>
      <c r="B482" s="18" t="s">
        <v>204</v>
      </c>
      <c r="C482" s="18" t="s">
        <v>197</v>
      </c>
      <c r="D482" s="48" t="s">
        <v>200</v>
      </c>
      <c r="E482" s="18"/>
      <c r="F482" s="18" t="s">
        <v>32</v>
      </c>
      <c r="G482" s="20" t="s">
        <v>32</v>
      </c>
      <c r="H482" s="18" t="s">
        <v>132</v>
      </c>
      <c r="I482" s="118">
        <v>1</v>
      </c>
      <c r="J482" s="20" t="s">
        <v>21</v>
      </c>
      <c r="K482" s="166">
        <v>1</v>
      </c>
      <c r="L482" s="166">
        <f>I482*K482</f>
        <v>1</v>
      </c>
      <c r="M482" s="20">
        <f>$M$357*I482</f>
        <v>20</v>
      </c>
      <c r="N482" s="166">
        <f>M482*K482</f>
        <v>20</v>
      </c>
      <c r="P482" s="16"/>
    </row>
    <row r="483" spans="1:14" ht="15.75">
      <c r="A483" s="187"/>
      <c r="B483" s="187"/>
      <c r="C483" s="187"/>
      <c r="D483" s="188"/>
      <c r="E483" s="187"/>
      <c r="F483" s="187"/>
      <c r="G483" s="189"/>
      <c r="H483" s="187"/>
      <c r="I483" s="190"/>
      <c r="J483" s="189"/>
      <c r="K483" s="191"/>
      <c r="L483" s="191"/>
      <c r="M483" s="189"/>
      <c r="N483" s="191">
        <f>SUM(N468:N482)</f>
        <v>9469.099999999997</v>
      </c>
    </row>
    <row r="484" spans="1:14" ht="15.75">
      <c r="A484" s="201"/>
      <c r="B484" s="201"/>
      <c r="C484" s="201"/>
      <c r="D484" s="202"/>
      <c r="E484" s="201"/>
      <c r="F484" s="201"/>
      <c r="G484" s="203"/>
      <c r="H484" s="201"/>
      <c r="I484" s="204"/>
      <c r="J484" s="203"/>
      <c r="K484" s="205"/>
      <c r="L484" s="205"/>
      <c r="M484" s="203"/>
      <c r="N484" s="205"/>
    </row>
    <row r="485" spans="1:14" s="10" customFormat="1" ht="16.5" thickBot="1">
      <c r="A485" s="208" t="s">
        <v>670</v>
      </c>
      <c r="B485" s="43" t="s">
        <v>4</v>
      </c>
      <c r="C485" s="43" t="s">
        <v>5</v>
      </c>
      <c r="D485" s="44" t="s">
        <v>144</v>
      </c>
      <c r="E485" s="43" t="s">
        <v>6</v>
      </c>
      <c r="F485" s="43" t="s">
        <v>7</v>
      </c>
      <c r="G485" s="45" t="s">
        <v>8</v>
      </c>
      <c r="H485" s="43" t="s">
        <v>9</v>
      </c>
      <c r="I485" s="119" t="s">
        <v>122</v>
      </c>
      <c r="J485" s="45" t="s">
        <v>146</v>
      </c>
      <c r="K485" s="45" t="s">
        <v>10</v>
      </c>
      <c r="L485" s="45" t="s">
        <v>147</v>
      </c>
      <c r="M485" s="45" t="s">
        <v>206</v>
      </c>
      <c r="N485" s="209" t="s">
        <v>207</v>
      </c>
    </row>
    <row r="486" spans="1:14" ht="15.75">
      <c r="A486" s="18" t="s">
        <v>646</v>
      </c>
      <c r="B486" s="40">
        <v>8</v>
      </c>
      <c r="C486" s="40" t="s">
        <v>33</v>
      </c>
      <c r="D486" s="39" t="s">
        <v>34</v>
      </c>
      <c r="E486" s="40"/>
      <c r="F486" s="40" t="s">
        <v>35</v>
      </c>
      <c r="G486" s="41" t="s">
        <v>36</v>
      </c>
      <c r="H486" s="40" t="s">
        <v>37</v>
      </c>
      <c r="I486" s="122">
        <v>24</v>
      </c>
      <c r="J486" s="41" t="s">
        <v>38</v>
      </c>
      <c r="K486" s="166">
        <v>1.07</v>
      </c>
      <c r="L486" s="166">
        <f>I486*K486</f>
        <v>25.68</v>
      </c>
      <c r="M486" s="20">
        <f>$M$163*I486</f>
        <v>1344</v>
      </c>
      <c r="N486" s="166">
        <f>M486*K486</f>
        <v>1438.0800000000002</v>
      </c>
    </row>
    <row r="487" spans="1:14" ht="15.75">
      <c r="A487" s="18" t="s">
        <v>646</v>
      </c>
      <c r="B487" s="40">
        <v>9</v>
      </c>
      <c r="C487" s="40" t="s">
        <v>39</v>
      </c>
      <c r="D487" s="39" t="s">
        <v>40</v>
      </c>
      <c r="E487" s="40"/>
      <c r="F487" s="40" t="s">
        <v>41</v>
      </c>
      <c r="G487" s="41" t="s">
        <v>36</v>
      </c>
      <c r="H487" s="40" t="s">
        <v>42</v>
      </c>
      <c r="I487" s="122">
        <v>2</v>
      </c>
      <c r="J487" s="41" t="s">
        <v>21</v>
      </c>
      <c r="K487" s="166">
        <v>0.69</v>
      </c>
      <c r="L487" s="166">
        <f>I487*K487</f>
        <v>1.38</v>
      </c>
      <c r="M487" s="20">
        <f>$M$163*I487</f>
        <v>112</v>
      </c>
      <c r="N487" s="166">
        <f>M487*K487</f>
        <v>77.28</v>
      </c>
    </row>
    <row r="488" spans="1:14" ht="15.75">
      <c r="A488" s="18" t="s">
        <v>646</v>
      </c>
      <c r="B488" s="40">
        <v>10</v>
      </c>
      <c r="C488" s="40" t="s">
        <v>43</v>
      </c>
      <c r="D488" s="39" t="s">
        <v>44</v>
      </c>
      <c r="E488" s="40"/>
      <c r="F488" s="40" t="s">
        <v>45</v>
      </c>
      <c r="G488" s="41" t="s">
        <v>36</v>
      </c>
      <c r="H488" s="39" t="s">
        <v>46</v>
      </c>
      <c r="I488" s="122">
        <v>2</v>
      </c>
      <c r="J488" s="41" t="s">
        <v>21</v>
      </c>
      <c r="K488" s="166">
        <v>1.507</v>
      </c>
      <c r="L488" s="166">
        <f>I488*K488</f>
        <v>3.014</v>
      </c>
      <c r="M488" s="20">
        <f>$M$163*I488</f>
        <v>112</v>
      </c>
      <c r="N488" s="166">
        <f>M488*K488</f>
        <v>168.784</v>
      </c>
    </row>
    <row r="489" spans="1:14" ht="15.75">
      <c r="A489" s="18" t="s">
        <v>646</v>
      </c>
      <c r="B489" s="40">
        <v>15</v>
      </c>
      <c r="C489" s="40" t="s">
        <v>62</v>
      </c>
      <c r="D489" s="39" t="s">
        <v>63</v>
      </c>
      <c r="E489" s="185"/>
      <c r="F489" s="40" t="s">
        <v>35</v>
      </c>
      <c r="G489" s="41" t="s">
        <v>36</v>
      </c>
      <c r="H489" s="40" t="s">
        <v>64</v>
      </c>
      <c r="I489" s="122">
        <v>3</v>
      </c>
      <c r="J489" s="41" t="s">
        <v>21</v>
      </c>
      <c r="K489" s="166">
        <v>0.159</v>
      </c>
      <c r="L489" s="166">
        <f>I489*K489</f>
        <v>0.477</v>
      </c>
      <c r="M489" s="20">
        <f>$M$163*I489</f>
        <v>168</v>
      </c>
      <c r="N489" s="166">
        <f>M489*K489</f>
        <v>26.712</v>
      </c>
    </row>
    <row r="490" spans="1:14" ht="15.75">
      <c r="A490" s="18" t="s">
        <v>646</v>
      </c>
      <c r="B490" s="40">
        <v>16</v>
      </c>
      <c r="C490" s="40" t="s">
        <v>67</v>
      </c>
      <c r="D490" s="39" t="s">
        <v>68</v>
      </c>
      <c r="E490" s="40"/>
      <c r="F490" s="40" t="s">
        <v>35</v>
      </c>
      <c r="G490" s="41" t="s">
        <v>36</v>
      </c>
      <c r="H490" s="40" t="s">
        <v>69</v>
      </c>
      <c r="I490" s="122">
        <v>3</v>
      </c>
      <c r="J490" s="41" t="s">
        <v>21</v>
      </c>
      <c r="K490" s="166">
        <v>0.288</v>
      </c>
      <c r="L490" s="166">
        <f>I490*K490</f>
        <v>0.8639999999999999</v>
      </c>
      <c r="M490" s="20">
        <f>$M$163*I490</f>
        <v>168</v>
      </c>
      <c r="N490" s="166">
        <f>M490*K490</f>
        <v>48.38399999999999</v>
      </c>
    </row>
    <row r="491" spans="1:14" ht="15.75">
      <c r="A491" s="18" t="s">
        <v>647</v>
      </c>
      <c r="B491" s="40">
        <v>8</v>
      </c>
      <c r="C491" s="40" t="s">
        <v>33</v>
      </c>
      <c r="D491" s="39" t="s">
        <v>34</v>
      </c>
      <c r="E491" s="40"/>
      <c r="F491" s="40" t="s">
        <v>35</v>
      </c>
      <c r="G491" s="41" t="s">
        <v>36</v>
      </c>
      <c r="H491" s="40" t="s">
        <v>37</v>
      </c>
      <c r="I491" s="122">
        <v>24</v>
      </c>
      <c r="J491" s="41" t="s">
        <v>38</v>
      </c>
      <c r="K491" s="166">
        <v>1.07</v>
      </c>
      <c r="L491" s="166">
        <f>I491*K491</f>
        <v>25.68</v>
      </c>
      <c r="M491" s="20">
        <f>$M$197*I491</f>
        <v>336</v>
      </c>
      <c r="N491" s="166">
        <f>M491*K491</f>
        <v>359.52000000000004</v>
      </c>
    </row>
    <row r="492" spans="1:14" ht="15.75">
      <c r="A492" s="18" t="s">
        <v>647</v>
      </c>
      <c r="B492" s="40">
        <v>9</v>
      </c>
      <c r="C492" s="40" t="s">
        <v>39</v>
      </c>
      <c r="D492" s="39" t="s">
        <v>40</v>
      </c>
      <c r="E492" s="40"/>
      <c r="F492" s="40" t="s">
        <v>41</v>
      </c>
      <c r="G492" s="41" t="s">
        <v>36</v>
      </c>
      <c r="H492" s="40" t="s">
        <v>42</v>
      </c>
      <c r="I492" s="122">
        <v>2</v>
      </c>
      <c r="J492" s="41" t="s">
        <v>21</v>
      </c>
      <c r="K492" s="166">
        <v>0.69</v>
      </c>
      <c r="L492" s="166">
        <f>I492*K492</f>
        <v>1.38</v>
      </c>
      <c r="M492" s="20">
        <f>$M$197*I492</f>
        <v>28</v>
      </c>
      <c r="N492" s="166">
        <f>M492*K492</f>
        <v>19.32</v>
      </c>
    </row>
    <row r="493" spans="1:14" ht="15.75">
      <c r="A493" s="18" t="s">
        <v>647</v>
      </c>
      <c r="B493" s="40">
        <v>10</v>
      </c>
      <c r="C493" s="40" t="s">
        <v>43</v>
      </c>
      <c r="D493" s="39" t="s">
        <v>44</v>
      </c>
      <c r="E493" s="40"/>
      <c r="F493" s="40" t="s">
        <v>45</v>
      </c>
      <c r="G493" s="41" t="s">
        <v>36</v>
      </c>
      <c r="H493" s="39" t="s">
        <v>46</v>
      </c>
      <c r="I493" s="122">
        <v>2</v>
      </c>
      <c r="J493" s="41" t="s">
        <v>21</v>
      </c>
      <c r="K493" s="166">
        <v>1.507</v>
      </c>
      <c r="L493" s="166">
        <f>I493*K493</f>
        <v>3.014</v>
      </c>
      <c r="M493" s="20">
        <f>$M$197*I493</f>
        <v>28</v>
      </c>
      <c r="N493" s="166">
        <f>M493*K493</f>
        <v>42.196</v>
      </c>
    </row>
    <row r="494" spans="1:14" ht="15.75">
      <c r="A494" s="18" t="s">
        <v>647</v>
      </c>
      <c r="B494" s="40">
        <v>15</v>
      </c>
      <c r="C494" s="40" t="s">
        <v>62</v>
      </c>
      <c r="D494" s="39" t="s">
        <v>63</v>
      </c>
      <c r="E494" s="40"/>
      <c r="F494" s="40" t="s">
        <v>35</v>
      </c>
      <c r="G494" s="41" t="s">
        <v>36</v>
      </c>
      <c r="H494" s="40" t="s">
        <v>64</v>
      </c>
      <c r="I494" s="122">
        <v>3</v>
      </c>
      <c r="J494" s="41" t="s">
        <v>21</v>
      </c>
      <c r="K494" s="166">
        <v>0.159</v>
      </c>
      <c r="L494" s="166">
        <f>I494*K494</f>
        <v>0.477</v>
      </c>
      <c r="M494" s="20">
        <f>$M$197*I494</f>
        <v>42</v>
      </c>
      <c r="N494" s="166">
        <f>M494*K494</f>
        <v>6.678</v>
      </c>
    </row>
    <row r="495" spans="1:14" ht="15.75">
      <c r="A495" s="18" t="s">
        <v>647</v>
      </c>
      <c r="B495" s="40">
        <v>16</v>
      </c>
      <c r="C495" s="40" t="s">
        <v>67</v>
      </c>
      <c r="D495" s="39" t="s">
        <v>68</v>
      </c>
      <c r="E495" s="40"/>
      <c r="F495" s="40" t="s">
        <v>35</v>
      </c>
      <c r="G495" s="41" t="s">
        <v>36</v>
      </c>
      <c r="H495" s="40" t="s">
        <v>69</v>
      </c>
      <c r="I495" s="122">
        <v>3</v>
      </c>
      <c r="J495" s="41" t="s">
        <v>21</v>
      </c>
      <c r="K495" s="166">
        <v>0.288</v>
      </c>
      <c r="L495" s="166">
        <f>I495*K495</f>
        <v>0.8639999999999999</v>
      </c>
      <c r="M495" s="20">
        <f>$M$197*I495</f>
        <v>42</v>
      </c>
      <c r="N495" s="166">
        <f>M495*K495</f>
        <v>12.095999999999998</v>
      </c>
    </row>
    <row r="496" spans="1:14" ht="15.75">
      <c r="A496" s="18" t="s">
        <v>648</v>
      </c>
      <c r="B496" s="40">
        <v>8</v>
      </c>
      <c r="C496" s="40" t="s">
        <v>33</v>
      </c>
      <c r="D496" s="39" t="s">
        <v>34</v>
      </c>
      <c r="E496" s="40"/>
      <c r="F496" s="40" t="s">
        <v>35</v>
      </c>
      <c r="G496" s="41" t="s">
        <v>36</v>
      </c>
      <c r="H496" s="40" t="s">
        <v>37</v>
      </c>
      <c r="I496" s="122">
        <v>6</v>
      </c>
      <c r="J496" s="41" t="s">
        <v>38</v>
      </c>
      <c r="K496" s="166">
        <v>1.07</v>
      </c>
      <c r="L496" s="166">
        <f>I496*K496</f>
        <v>6.42</v>
      </c>
      <c r="M496" s="20">
        <f>$M$322*I496</f>
        <v>312</v>
      </c>
      <c r="N496" s="166">
        <f>M496*K496</f>
        <v>333.84000000000003</v>
      </c>
    </row>
    <row r="497" spans="1:14" ht="15.75">
      <c r="A497" s="18" t="s">
        <v>648</v>
      </c>
      <c r="B497" s="40">
        <v>9</v>
      </c>
      <c r="C497" s="40" t="s">
        <v>39</v>
      </c>
      <c r="D497" s="39" t="s">
        <v>40</v>
      </c>
      <c r="E497" s="40"/>
      <c r="F497" s="40" t="s">
        <v>41</v>
      </c>
      <c r="G497" s="41" t="s">
        <v>36</v>
      </c>
      <c r="H497" s="40" t="s">
        <v>42</v>
      </c>
      <c r="I497" s="122">
        <v>2</v>
      </c>
      <c r="J497" s="41" t="s">
        <v>21</v>
      </c>
      <c r="K497" s="166">
        <v>0.69</v>
      </c>
      <c r="L497" s="166">
        <f>I497*K497</f>
        <v>1.38</v>
      </c>
      <c r="M497" s="20">
        <f>$M$322*I497</f>
        <v>104</v>
      </c>
      <c r="N497" s="166">
        <f>M497*K497</f>
        <v>71.75999999999999</v>
      </c>
    </row>
    <row r="498" spans="1:14" ht="15.75">
      <c r="A498" s="18" t="s">
        <v>648</v>
      </c>
      <c r="B498" s="40">
        <v>10</v>
      </c>
      <c r="C498" s="40" t="s">
        <v>43</v>
      </c>
      <c r="D498" s="39" t="s">
        <v>44</v>
      </c>
      <c r="E498" s="40"/>
      <c r="F498" s="40" t="s">
        <v>45</v>
      </c>
      <c r="G498" s="41" t="s">
        <v>36</v>
      </c>
      <c r="H498" s="39" t="s">
        <v>46</v>
      </c>
      <c r="I498" s="122">
        <v>2</v>
      </c>
      <c r="J498" s="41" t="s">
        <v>21</v>
      </c>
      <c r="K498" s="166">
        <v>1.507</v>
      </c>
      <c r="L498" s="166">
        <f>I498*K498</f>
        <v>3.014</v>
      </c>
      <c r="M498" s="20">
        <f>$M$322*I498</f>
        <v>104</v>
      </c>
      <c r="N498" s="166">
        <f>M498*K498</f>
        <v>156.72799999999998</v>
      </c>
    </row>
    <row r="499" spans="1:14" ht="15.75">
      <c r="A499" s="18" t="s">
        <v>648</v>
      </c>
      <c r="B499" s="40">
        <v>15</v>
      </c>
      <c r="C499" s="40" t="s">
        <v>62</v>
      </c>
      <c r="D499" s="39" t="s">
        <v>63</v>
      </c>
      <c r="E499" s="40"/>
      <c r="F499" s="40" t="s">
        <v>35</v>
      </c>
      <c r="G499" s="41" t="s">
        <v>36</v>
      </c>
      <c r="H499" s="40" t="s">
        <v>64</v>
      </c>
      <c r="I499" s="122">
        <v>3</v>
      </c>
      <c r="J499" s="41" t="s">
        <v>21</v>
      </c>
      <c r="K499" s="166">
        <v>0.159</v>
      </c>
      <c r="L499" s="166">
        <f>I499*K499</f>
        <v>0.477</v>
      </c>
      <c r="M499" s="20">
        <f>$M$322*I499</f>
        <v>156</v>
      </c>
      <c r="N499" s="166">
        <f>M499*K499</f>
        <v>24.804000000000002</v>
      </c>
    </row>
    <row r="500" spans="1:14" ht="15.75">
      <c r="A500" s="18" t="s">
        <v>648</v>
      </c>
      <c r="B500" s="40">
        <v>16</v>
      </c>
      <c r="C500" s="40" t="s">
        <v>67</v>
      </c>
      <c r="D500" s="39" t="s">
        <v>68</v>
      </c>
      <c r="E500" s="40"/>
      <c r="F500" s="40" t="s">
        <v>35</v>
      </c>
      <c r="G500" s="41" t="s">
        <v>36</v>
      </c>
      <c r="H500" s="40" t="s">
        <v>69</v>
      </c>
      <c r="I500" s="122">
        <v>3</v>
      </c>
      <c r="J500" s="41" t="s">
        <v>21</v>
      </c>
      <c r="K500" s="166">
        <v>0.288</v>
      </c>
      <c r="L500" s="166">
        <f>I500*K500</f>
        <v>0.8639999999999999</v>
      </c>
      <c r="M500" s="20">
        <f>$M$322*I500</f>
        <v>156</v>
      </c>
      <c r="N500" s="166">
        <f>M500*K500</f>
        <v>44.928</v>
      </c>
    </row>
    <row r="501" spans="1:16" s="10" customFormat="1" ht="15.75">
      <c r="A501" s="18" t="s">
        <v>649</v>
      </c>
      <c r="B501" s="40">
        <v>8</v>
      </c>
      <c r="C501" s="40" t="s">
        <v>33</v>
      </c>
      <c r="D501" s="39" t="s">
        <v>34</v>
      </c>
      <c r="E501" s="40"/>
      <c r="F501" s="40" t="s">
        <v>35</v>
      </c>
      <c r="G501" s="41" t="s">
        <v>36</v>
      </c>
      <c r="H501" s="40" t="s">
        <v>37</v>
      </c>
      <c r="I501" s="122">
        <v>6</v>
      </c>
      <c r="J501" s="41" t="s">
        <v>38</v>
      </c>
      <c r="K501" s="166">
        <v>1.07</v>
      </c>
      <c r="L501" s="166">
        <f>I501*K501</f>
        <v>6.42</v>
      </c>
      <c r="M501" s="20">
        <f>$M$357*I501</f>
        <v>120</v>
      </c>
      <c r="N501" s="166">
        <f>M501*K501</f>
        <v>128.4</v>
      </c>
      <c r="P501" s="16"/>
    </row>
    <row r="502" spans="1:16" s="10" customFormat="1" ht="15.75">
      <c r="A502" s="18" t="s">
        <v>649</v>
      </c>
      <c r="B502" s="40">
        <v>9</v>
      </c>
      <c r="C502" s="40" t="s">
        <v>39</v>
      </c>
      <c r="D502" s="39" t="s">
        <v>40</v>
      </c>
      <c r="E502" s="40"/>
      <c r="F502" s="40" t="s">
        <v>41</v>
      </c>
      <c r="G502" s="41" t="s">
        <v>36</v>
      </c>
      <c r="H502" s="40" t="s">
        <v>42</v>
      </c>
      <c r="I502" s="122">
        <v>2</v>
      </c>
      <c r="J502" s="41" t="s">
        <v>21</v>
      </c>
      <c r="K502" s="166">
        <v>0.69</v>
      </c>
      <c r="L502" s="166">
        <f>I502*K502</f>
        <v>1.38</v>
      </c>
      <c r="M502" s="20">
        <f>$M$357*I502</f>
        <v>40</v>
      </c>
      <c r="N502" s="166">
        <f>M502*K502</f>
        <v>27.599999999999998</v>
      </c>
      <c r="P502" s="16"/>
    </row>
    <row r="503" spans="1:16" s="10" customFormat="1" ht="15.75">
      <c r="A503" s="18" t="s">
        <v>649</v>
      </c>
      <c r="B503" s="40">
        <v>10</v>
      </c>
      <c r="C503" s="40" t="s">
        <v>43</v>
      </c>
      <c r="D503" s="39" t="s">
        <v>44</v>
      </c>
      <c r="E503" s="40"/>
      <c r="F503" s="40" t="s">
        <v>45</v>
      </c>
      <c r="G503" s="41" t="s">
        <v>36</v>
      </c>
      <c r="H503" s="39" t="s">
        <v>46</v>
      </c>
      <c r="I503" s="122">
        <v>2</v>
      </c>
      <c r="J503" s="41" t="s">
        <v>21</v>
      </c>
      <c r="K503" s="166">
        <v>1.507</v>
      </c>
      <c r="L503" s="166">
        <f>I503*K503</f>
        <v>3.014</v>
      </c>
      <c r="M503" s="20">
        <f>$M$357*I503</f>
        <v>40</v>
      </c>
      <c r="N503" s="166">
        <f>M503*K503</f>
        <v>60.279999999999994</v>
      </c>
      <c r="P503" s="16"/>
    </row>
    <row r="504" spans="1:16" s="10" customFormat="1" ht="15.75">
      <c r="A504" s="18" t="s">
        <v>649</v>
      </c>
      <c r="B504" s="40">
        <v>15</v>
      </c>
      <c r="C504" s="40" t="s">
        <v>62</v>
      </c>
      <c r="D504" s="39" t="s">
        <v>63</v>
      </c>
      <c r="E504" s="40"/>
      <c r="F504" s="40" t="s">
        <v>35</v>
      </c>
      <c r="G504" s="41" t="s">
        <v>36</v>
      </c>
      <c r="H504" s="40" t="s">
        <v>64</v>
      </c>
      <c r="I504" s="122">
        <v>3</v>
      </c>
      <c r="J504" s="41" t="s">
        <v>21</v>
      </c>
      <c r="K504" s="166">
        <v>0.159</v>
      </c>
      <c r="L504" s="166">
        <f>I504*K504</f>
        <v>0.477</v>
      </c>
      <c r="M504" s="20">
        <f>$M$357*I504</f>
        <v>60</v>
      </c>
      <c r="N504" s="166">
        <f>M504*K504</f>
        <v>9.540000000000001</v>
      </c>
      <c r="P504" s="16"/>
    </row>
    <row r="505" spans="1:16" s="10" customFormat="1" ht="15.75">
      <c r="A505" s="18" t="s">
        <v>649</v>
      </c>
      <c r="B505" s="40">
        <v>16</v>
      </c>
      <c r="C505" s="40" t="s">
        <v>67</v>
      </c>
      <c r="D505" s="39" t="s">
        <v>68</v>
      </c>
      <c r="E505" s="40"/>
      <c r="F505" s="40" t="s">
        <v>35</v>
      </c>
      <c r="G505" s="41" t="s">
        <v>36</v>
      </c>
      <c r="H505" s="40" t="s">
        <v>69</v>
      </c>
      <c r="I505" s="122">
        <v>3</v>
      </c>
      <c r="J505" s="41" t="s">
        <v>21</v>
      </c>
      <c r="K505" s="166">
        <v>0.288</v>
      </c>
      <c r="L505" s="166">
        <f>I505*K505</f>
        <v>0.8639999999999999</v>
      </c>
      <c r="M505" s="20">
        <f>$M$357*I505</f>
        <v>60</v>
      </c>
      <c r="N505" s="166">
        <f>M505*K505</f>
        <v>17.279999999999998</v>
      </c>
      <c r="P505" s="16"/>
    </row>
    <row r="506" spans="1:14" ht="15.75">
      <c r="A506" s="187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91">
        <f>SUM(N486:N505)</f>
        <v>3074.210000000001</v>
      </c>
    </row>
    <row r="507" spans="1:14" ht="15.75">
      <c r="A507" s="201"/>
      <c r="B507" s="201"/>
      <c r="C507" s="201"/>
      <c r="D507" s="202"/>
      <c r="E507" s="201"/>
      <c r="F507" s="201"/>
      <c r="G507" s="203"/>
      <c r="H507" s="201"/>
      <c r="I507" s="204"/>
      <c r="J507" s="203"/>
      <c r="K507" s="205"/>
      <c r="L507" s="205"/>
      <c r="M507" s="203"/>
      <c r="N507" s="205"/>
    </row>
    <row r="508" spans="1:14" s="10" customFormat="1" ht="16.5" thickBot="1">
      <c r="A508" s="208" t="s">
        <v>670</v>
      </c>
      <c r="B508" s="43" t="s">
        <v>4</v>
      </c>
      <c r="C508" s="43" t="s">
        <v>5</v>
      </c>
      <c r="D508" s="44" t="s">
        <v>144</v>
      </c>
      <c r="E508" s="43" t="s">
        <v>6</v>
      </c>
      <c r="F508" s="43" t="s">
        <v>7</v>
      </c>
      <c r="G508" s="45" t="s">
        <v>8</v>
      </c>
      <c r="H508" s="43" t="s">
        <v>9</v>
      </c>
      <c r="I508" s="119" t="s">
        <v>122</v>
      </c>
      <c r="J508" s="45" t="s">
        <v>146</v>
      </c>
      <c r="K508" s="45" t="s">
        <v>10</v>
      </c>
      <c r="L508" s="45" t="s">
        <v>147</v>
      </c>
      <c r="M508" s="45" t="s">
        <v>206</v>
      </c>
      <c r="N508" s="209" t="s">
        <v>207</v>
      </c>
    </row>
    <row r="509" spans="1:16" s="200" customFormat="1" ht="15.75">
      <c r="A509" s="18" t="s">
        <v>646</v>
      </c>
      <c r="B509" s="40">
        <v>1</v>
      </c>
      <c r="C509" s="40" t="s">
        <v>460</v>
      </c>
      <c r="D509" s="39" t="s">
        <v>18</v>
      </c>
      <c r="E509" s="40"/>
      <c r="F509" s="40" t="s">
        <v>19</v>
      </c>
      <c r="G509" s="41" t="s">
        <v>20</v>
      </c>
      <c r="H509" s="156"/>
      <c r="I509" s="122">
        <v>1</v>
      </c>
      <c r="J509" s="41" t="s">
        <v>21</v>
      </c>
      <c r="K509" s="166">
        <v>175</v>
      </c>
      <c r="L509" s="166">
        <f>I514*K509</f>
        <v>0</v>
      </c>
      <c r="M509" s="20">
        <f>$M$163*I509</f>
        <v>56</v>
      </c>
      <c r="N509" s="166">
        <f>M509*K509</f>
        <v>9800</v>
      </c>
      <c r="P509" s="186"/>
    </row>
    <row r="510" spans="1:16" s="200" customFormat="1" ht="15.75">
      <c r="A510" s="18" t="s">
        <v>647</v>
      </c>
      <c r="B510" s="40">
        <v>1</v>
      </c>
      <c r="C510" s="40" t="s">
        <v>460</v>
      </c>
      <c r="D510" s="39" t="s">
        <v>18</v>
      </c>
      <c r="E510" s="40"/>
      <c r="F510" s="40" t="s">
        <v>19</v>
      </c>
      <c r="G510" s="41" t="s">
        <v>20</v>
      </c>
      <c r="H510" s="156"/>
      <c r="I510" s="122">
        <v>1</v>
      </c>
      <c r="J510" s="41" t="s">
        <v>21</v>
      </c>
      <c r="K510" s="166">
        <v>175</v>
      </c>
      <c r="L510" s="166" t="e">
        <f>#REF!*K510</f>
        <v>#REF!</v>
      </c>
      <c r="M510" s="20">
        <f>$M$197*I510</f>
        <v>14</v>
      </c>
      <c r="N510" s="166">
        <f>M510*K510</f>
        <v>2450</v>
      </c>
      <c r="P510" s="186"/>
    </row>
    <row r="511" spans="1:14" s="200" customFormat="1" ht="15.75">
      <c r="A511" s="18" t="s">
        <v>648</v>
      </c>
      <c r="B511" s="40">
        <v>1</v>
      </c>
      <c r="C511" s="40" t="s">
        <v>650</v>
      </c>
      <c r="D511" s="39" t="s">
        <v>18</v>
      </c>
      <c r="E511" s="40"/>
      <c r="F511" s="40" t="s">
        <v>19</v>
      </c>
      <c r="G511" s="41" t="s">
        <v>20</v>
      </c>
      <c r="H511" s="156"/>
      <c r="I511" s="122">
        <v>1</v>
      </c>
      <c r="J511" s="41" t="s">
        <v>21</v>
      </c>
      <c r="K511" s="166">
        <v>130</v>
      </c>
      <c r="L511" s="166" t="e">
        <f>#REF!*K511</f>
        <v>#REF!</v>
      </c>
      <c r="M511" s="20">
        <f>$M$322*I511</f>
        <v>52</v>
      </c>
      <c r="N511" s="166">
        <f>M511*K511</f>
        <v>6760</v>
      </c>
    </row>
    <row r="512" spans="1:14" s="200" customFormat="1" ht="15.75">
      <c r="A512" s="18" t="s">
        <v>649</v>
      </c>
      <c r="B512" s="40">
        <v>1</v>
      </c>
      <c r="C512" s="40" t="s">
        <v>650</v>
      </c>
      <c r="D512" s="39" t="s">
        <v>18</v>
      </c>
      <c r="E512" s="40"/>
      <c r="F512" s="40" t="s">
        <v>19</v>
      </c>
      <c r="G512" s="41" t="s">
        <v>20</v>
      </c>
      <c r="H512" s="156"/>
      <c r="I512" s="122">
        <v>1</v>
      </c>
      <c r="J512" s="41" t="s">
        <v>21</v>
      </c>
      <c r="K512" s="166">
        <v>130</v>
      </c>
      <c r="L512" s="166" t="e">
        <f>#REF!*K512</f>
        <v>#REF!</v>
      </c>
      <c r="M512" s="20">
        <f>$M$357*I512</f>
        <v>20</v>
      </c>
      <c r="N512" s="166">
        <f>M512*K512</f>
        <v>2600</v>
      </c>
    </row>
    <row r="513" spans="1:14" ht="15.75">
      <c r="A513" s="187"/>
      <c r="B513" s="18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91">
        <f>SUM(N509:N512)</f>
        <v>21610</v>
      </c>
    </row>
    <row r="514" spans="1:14" ht="15.75">
      <c r="A514" s="201"/>
      <c r="B514" s="201"/>
      <c r="C514" s="201"/>
      <c r="D514" s="202"/>
      <c r="E514" s="201"/>
      <c r="F514" s="201"/>
      <c r="G514" s="203"/>
      <c r="H514" s="201"/>
      <c r="I514" s="204"/>
      <c r="J514" s="203"/>
      <c r="K514" s="205"/>
      <c r="L514" s="205"/>
      <c r="M514" s="203"/>
      <c r="N514" s="205"/>
    </row>
    <row r="515" spans="1:14" s="10" customFormat="1" ht="16.5" thickBot="1">
      <c r="A515" s="208" t="s">
        <v>670</v>
      </c>
      <c r="B515" s="43" t="s">
        <v>4</v>
      </c>
      <c r="C515" s="43" t="s">
        <v>5</v>
      </c>
      <c r="D515" s="44" t="s">
        <v>144</v>
      </c>
      <c r="E515" s="43" t="s">
        <v>6</v>
      </c>
      <c r="F515" s="43" t="s">
        <v>7</v>
      </c>
      <c r="G515" s="45" t="s">
        <v>8</v>
      </c>
      <c r="H515" s="43" t="s">
        <v>9</v>
      </c>
      <c r="I515" s="119" t="s">
        <v>122</v>
      </c>
      <c r="J515" s="45" t="s">
        <v>146</v>
      </c>
      <c r="K515" s="45" t="s">
        <v>10</v>
      </c>
      <c r="L515" s="45" t="s">
        <v>147</v>
      </c>
      <c r="M515" s="45" t="s">
        <v>206</v>
      </c>
      <c r="N515" s="209" t="s">
        <v>207</v>
      </c>
    </row>
    <row r="516" spans="1:14" ht="15.75">
      <c r="A516" s="18" t="s">
        <v>646</v>
      </c>
      <c r="B516" s="146" t="s">
        <v>204</v>
      </c>
      <c r="C516" s="146" t="s">
        <v>89</v>
      </c>
      <c r="D516" s="146" t="s">
        <v>626</v>
      </c>
      <c r="E516" s="146"/>
      <c r="F516" s="146" t="s">
        <v>627</v>
      </c>
      <c r="G516" s="146" t="s">
        <v>627</v>
      </c>
      <c r="H516" s="146" t="s">
        <v>628</v>
      </c>
      <c r="I516" s="181">
        <v>1</v>
      </c>
      <c r="J516" s="146" t="s">
        <v>21</v>
      </c>
      <c r="K516" s="166">
        <v>1.95</v>
      </c>
      <c r="L516" s="166">
        <f>I516*K516</f>
        <v>1.95</v>
      </c>
      <c r="M516" s="20">
        <f>$M$163*I516</f>
        <v>56</v>
      </c>
      <c r="N516" s="166">
        <f>M516*K516</f>
        <v>109.2</v>
      </c>
    </row>
    <row r="517" spans="1:14" ht="15.75">
      <c r="A517" s="18" t="s">
        <v>646</v>
      </c>
      <c r="B517" s="146" t="s">
        <v>205</v>
      </c>
      <c r="C517" s="146" t="s">
        <v>629</v>
      </c>
      <c r="D517" s="146" t="s">
        <v>630</v>
      </c>
      <c r="E517" s="146"/>
      <c r="F517" s="146" t="s">
        <v>627</v>
      </c>
      <c r="G517" s="146" t="s">
        <v>627</v>
      </c>
      <c r="H517" s="146" t="s">
        <v>402</v>
      </c>
      <c r="I517" s="181">
        <v>2</v>
      </c>
      <c r="J517" s="146" t="s">
        <v>21</v>
      </c>
      <c r="K517" s="166">
        <v>0.2</v>
      </c>
      <c r="L517" s="166">
        <f>I517*K517</f>
        <v>0.4</v>
      </c>
      <c r="M517" s="20">
        <f>$M$163*I517</f>
        <v>112</v>
      </c>
      <c r="N517" s="166">
        <f>M517*K517</f>
        <v>22.400000000000002</v>
      </c>
    </row>
    <row r="518" spans="1:14" ht="15.75">
      <c r="A518" s="18" t="s">
        <v>647</v>
      </c>
      <c r="B518" s="146" t="s">
        <v>205</v>
      </c>
      <c r="C518" s="146" t="s">
        <v>89</v>
      </c>
      <c r="D518" s="146" t="s">
        <v>626</v>
      </c>
      <c r="E518" s="146"/>
      <c r="F518" s="146" t="s">
        <v>627</v>
      </c>
      <c r="G518" s="146" t="s">
        <v>627</v>
      </c>
      <c r="H518" s="146" t="s">
        <v>628</v>
      </c>
      <c r="I518" s="181">
        <v>1</v>
      </c>
      <c r="J518" s="146" t="s">
        <v>21</v>
      </c>
      <c r="K518" s="166">
        <v>1.95</v>
      </c>
      <c r="L518" s="166">
        <f>I518*K518</f>
        <v>1.95</v>
      </c>
      <c r="M518" s="20">
        <f>$M$197*I518</f>
        <v>14</v>
      </c>
      <c r="N518" s="166">
        <f>M518*K518</f>
        <v>27.3</v>
      </c>
    </row>
    <row r="519" spans="1:14" ht="15.75">
      <c r="A519" s="18" t="s">
        <v>647</v>
      </c>
      <c r="B519" s="146" t="s">
        <v>632</v>
      </c>
      <c r="C519" s="146" t="s">
        <v>629</v>
      </c>
      <c r="D519" s="146" t="s">
        <v>630</v>
      </c>
      <c r="E519" s="146"/>
      <c r="F519" s="146" t="s">
        <v>627</v>
      </c>
      <c r="G519" s="146" t="s">
        <v>627</v>
      </c>
      <c r="H519" s="146" t="s">
        <v>402</v>
      </c>
      <c r="I519" s="181">
        <v>2</v>
      </c>
      <c r="J519" s="146" t="s">
        <v>21</v>
      </c>
      <c r="K519" s="166">
        <v>0.2</v>
      </c>
      <c r="L519" s="166">
        <f>I519*K519</f>
        <v>0.4</v>
      </c>
      <c r="M519" s="20">
        <f>$M$197*I519</f>
        <v>28</v>
      </c>
      <c r="N519" s="166">
        <f>M519*K519</f>
        <v>5.6000000000000005</v>
      </c>
    </row>
    <row r="520" spans="1:14" ht="15.75">
      <c r="A520" s="18" t="s">
        <v>648</v>
      </c>
      <c r="B520" s="146" t="s">
        <v>205</v>
      </c>
      <c r="C520" s="146" t="s">
        <v>89</v>
      </c>
      <c r="D520" s="146" t="s">
        <v>626</v>
      </c>
      <c r="E520" s="146"/>
      <c r="F520" s="146" t="s">
        <v>627</v>
      </c>
      <c r="G520" s="146" t="s">
        <v>627</v>
      </c>
      <c r="H520" s="146" t="s">
        <v>628</v>
      </c>
      <c r="I520" s="181">
        <v>1</v>
      </c>
      <c r="J520" s="146" t="s">
        <v>21</v>
      </c>
      <c r="K520" s="166">
        <v>1.95</v>
      </c>
      <c r="L520" s="166">
        <f>I520*K520</f>
        <v>1.95</v>
      </c>
      <c r="M520" s="20">
        <f>$M$322*I520</f>
        <v>52</v>
      </c>
      <c r="N520" s="166">
        <f>M520*K520</f>
        <v>101.39999999999999</v>
      </c>
    </row>
    <row r="521" spans="1:14" ht="15.75">
      <c r="A521" s="18" t="s">
        <v>648</v>
      </c>
      <c r="B521" s="146" t="s">
        <v>632</v>
      </c>
      <c r="C521" s="146" t="s">
        <v>629</v>
      </c>
      <c r="D521" s="146" t="s">
        <v>630</v>
      </c>
      <c r="E521" s="146"/>
      <c r="F521" s="146" t="s">
        <v>627</v>
      </c>
      <c r="G521" s="146" t="s">
        <v>627</v>
      </c>
      <c r="H521" s="146" t="s">
        <v>402</v>
      </c>
      <c r="I521" s="181">
        <v>2</v>
      </c>
      <c r="J521" s="146" t="s">
        <v>21</v>
      </c>
      <c r="K521" s="166">
        <v>0.2</v>
      </c>
      <c r="L521" s="166">
        <f>I521*K521</f>
        <v>0.4</v>
      </c>
      <c r="M521" s="20">
        <f>$M$322*I521</f>
        <v>104</v>
      </c>
      <c r="N521" s="166">
        <f>M521*K521</f>
        <v>20.8</v>
      </c>
    </row>
    <row r="522" spans="1:16" s="10" customFormat="1" ht="15.75">
      <c r="A522" s="18" t="s">
        <v>649</v>
      </c>
      <c r="B522" s="146" t="s">
        <v>205</v>
      </c>
      <c r="C522" s="146" t="s">
        <v>89</v>
      </c>
      <c r="D522" s="146" t="s">
        <v>626</v>
      </c>
      <c r="E522" s="146"/>
      <c r="F522" s="146" t="s">
        <v>627</v>
      </c>
      <c r="G522" s="146" t="s">
        <v>627</v>
      </c>
      <c r="H522" s="146" t="s">
        <v>628</v>
      </c>
      <c r="I522" s="181">
        <v>1</v>
      </c>
      <c r="J522" s="146" t="s">
        <v>21</v>
      </c>
      <c r="K522" s="166">
        <v>1.95</v>
      </c>
      <c r="L522" s="166">
        <f>I522*K522</f>
        <v>1.95</v>
      </c>
      <c r="M522" s="20">
        <f>$M$357*I522</f>
        <v>20</v>
      </c>
      <c r="N522" s="166">
        <f>M522*K522</f>
        <v>39</v>
      </c>
      <c r="P522" s="16"/>
    </row>
    <row r="523" spans="1:16" s="10" customFormat="1" ht="15.75">
      <c r="A523" s="18" t="s">
        <v>649</v>
      </c>
      <c r="B523" s="146" t="s">
        <v>632</v>
      </c>
      <c r="C523" s="146" t="s">
        <v>629</v>
      </c>
      <c r="D523" s="146" t="s">
        <v>630</v>
      </c>
      <c r="E523" s="146"/>
      <c r="F523" s="146" t="s">
        <v>627</v>
      </c>
      <c r="G523" s="146" t="s">
        <v>627</v>
      </c>
      <c r="H523" s="146" t="s">
        <v>402</v>
      </c>
      <c r="I523" s="181">
        <v>2</v>
      </c>
      <c r="J523" s="146" t="s">
        <v>21</v>
      </c>
      <c r="K523" s="166">
        <v>0.2</v>
      </c>
      <c r="L523" s="166">
        <f>I523*K523</f>
        <v>0.4</v>
      </c>
      <c r="M523" s="20">
        <f>$M$357*I523</f>
        <v>40</v>
      </c>
      <c r="N523" s="166">
        <f>M523*K523</f>
        <v>8</v>
      </c>
      <c r="P523" s="16"/>
    </row>
    <row r="524" spans="1:14" ht="15.75">
      <c r="A524" s="187"/>
      <c r="B524" s="18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91">
        <f>SUM(N516:N523)</f>
        <v>333.7</v>
      </c>
    </row>
    <row r="525" spans="1:14" ht="15.75">
      <c r="A525" s="201"/>
      <c r="B525" s="201"/>
      <c r="C525" s="201"/>
      <c r="D525" s="202"/>
      <c r="E525" s="201"/>
      <c r="F525" s="201"/>
      <c r="G525" s="203"/>
      <c r="H525" s="201"/>
      <c r="I525" s="204"/>
      <c r="J525" s="203"/>
      <c r="K525" s="205"/>
      <c r="L525" s="205"/>
      <c r="M525" s="203"/>
      <c r="N525" s="205"/>
    </row>
    <row r="526" spans="1:14" s="10" customFormat="1" ht="16.5" thickBot="1">
      <c r="A526" s="208" t="s">
        <v>670</v>
      </c>
      <c r="B526" s="43" t="s">
        <v>4</v>
      </c>
      <c r="C526" s="43" t="s">
        <v>5</v>
      </c>
      <c r="D526" s="44" t="s">
        <v>144</v>
      </c>
      <c r="E526" s="43" t="s">
        <v>6</v>
      </c>
      <c r="F526" s="43" t="s">
        <v>7</v>
      </c>
      <c r="G526" s="45" t="s">
        <v>8</v>
      </c>
      <c r="H526" s="43" t="s">
        <v>9</v>
      </c>
      <c r="I526" s="119" t="s">
        <v>122</v>
      </c>
      <c r="J526" s="45" t="s">
        <v>146</v>
      </c>
      <c r="K526" s="45" t="s">
        <v>10</v>
      </c>
      <c r="L526" s="45" t="s">
        <v>147</v>
      </c>
      <c r="M526" s="45" t="s">
        <v>206</v>
      </c>
      <c r="N526" s="209" t="s">
        <v>207</v>
      </c>
    </row>
    <row r="527" spans="1:14" ht="32.25">
      <c r="A527" s="18" t="s">
        <v>646</v>
      </c>
      <c r="B527" s="40">
        <v>6</v>
      </c>
      <c r="C527" s="40" t="s">
        <v>26</v>
      </c>
      <c r="D527" s="39" t="s">
        <v>27</v>
      </c>
      <c r="E527" s="40"/>
      <c r="F527" s="40"/>
      <c r="G527" s="41" t="s">
        <v>155</v>
      </c>
      <c r="H527" s="156" t="s">
        <v>28</v>
      </c>
      <c r="I527" s="122">
        <v>22</v>
      </c>
      <c r="J527" s="41" t="s">
        <v>21</v>
      </c>
      <c r="K527" s="166">
        <v>0.0342</v>
      </c>
      <c r="L527" s="166">
        <f>I527*K527</f>
        <v>0.7524000000000001</v>
      </c>
      <c r="M527" s="20">
        <f>$M$163*I527</f>
        <v>1232</v>
      </c>
      <c r="N527" s="166">
        <f>M527*K527</f>
        <v>42.1344</v>
      </c>
    </row>
    <row r="528" spans="1:14" ht="32.25">
      <c r="A528" s="18" t="s">
        <v>646</v>
      </c>
      <c r="B528" s="40">
        <v>12</v>
      </c>
      <c r="C528" s="40" t="s">
        <v>52</v>
      </c>
      <c r="D528" s="39" t="s">
        <v>53</v>
      </c>
      <c r="E528" s="40"/>
      <c r="F528" s="40" t="s">
        <v>54</v>
      </c>
      <c r="G528" s="41" t="s">
        <v>155</v>
      </c>
      <c r="H528" s="156" t="s">
        <v>55</v>
      </c>
      <c r="I528" s="122">
        <v>1</v>
      </c>
      <c r="J528" s="41" t="s">
        <v>21</v>
      </c>
      <c r="K528" s="166">
        <v>1.18</v>
      </c>
      <c r="L528" s="166">
        <f>I528*K528</f>
        <v>1.18</v>
      </c>
      <c r="M528" s="20">
        <f>$M$163*I528</f>
        <v>56</v>
      </c>
      <c r="N528" s="166">
        <f>M528*K528</f>
        <v>66.08</v>
      </c>
    </row>
    <row r="529" spans="1:14" ht="32.25">
      <c r="A529" s="18" t="s">
        <v>646</v>
      </c>
      <c r="B529" s="40">
        <v>13</v>
      </c>
      <c r="C529" s="40" t="s">
        <v>26</v>
      </c>
      <c r="D529" s="39" t="s">
        <v>56</v>
      </c>
      <c r="E529" s="40"/>
      <c r="F529" s="40"/>
      <c r="G529" s="41" t="s">
        <v>155</v>
      </c>
      <c r="H529" s="156" t="s">
        <v>57</v>
      </c>
      <c r="I529" s="122">
        <v>4</v>
      </c>
      <c r="J529" s="41" t="s">
        <v>21</v>
      </c>
      <c r="K529" s="166">
        <v>0.0252</v>
      </c>
      <c r="L529" s="166">
        <f>I529*K529</f>
        <v>0.1008</v>
      </c>
      <c r="M529" s="20">
        <f>$M$163*I529</f>
        <v>224</v>
      </c>
      <c r="N529" s="166">
        <f>M529*K529</f>
        <v>5.6448</v>
      </c>
    </row>
    <row r="530" spans="1:14" ht="15.75">
      <c r="A530" s="18" t="s">
        <v>646</v>
      </c>
      <c r="B530" s="40">
        <v>14</v>
      </c>
      <c r="C530" s="40" t="s">
        <v>58</v>
      </c>
      <c r="D530" s="39" t="s">
        <v>59</v>
      </c>
      <c r="E530" s="40" t="s">
        <v>60</v>
      </c>
      <c r="F530" s="40"/>
      <c r="G530" s="41" t="s">
        <v>155</v>
      </c>
      <c r="H530" s="156" t="s">
        <v>61</v>
      </c>
      <c r="I530" s="122">
        <v>0.5</v>
      </c>
      <c r="J530" s="41" t="s">
        <v>86</v>
      </c>
      <c r="K530" s="166">
        <v>0.43</v>
      </c>
      <c r="L530" s="166">
        <f>I530*K530</f>
        <v>0.215</v>
      </c>
      <c r="M530" s="20">
        <f>$M$163*I530</f>
        <v>28</v>
      </c>
      <c r="N530" s="166">
        <f>M530*K530</f>
        <v>12.04</v>
      </c>
    </row>
    <row r="531" spans="1:14" ht="48">
      <c r="A531" s="18" t="s">
        <v>646</v>
      </c>
      <c r="B531" s="40">
        <v>18</v>
      </c>
      <c r="C531" s="40" t="s">
        <v>75</v>
      </c>
      <c r="D531" s="39" t="s">
        <v>76</v>
      </c>
      <c r="E531" s="40"/>
      <c r="F531" s="40"/>
      <c r="G531" s="41" t="s">
        <v>155</v>
      </c>
      <c r="H531" s="156" t="s">
        <v>77</v>
      </c>
      <c r="I531" s="122">
        <v>1</v>
      </c>
      <c r="J531" s="41" t="s">
        <v>21</v>
      </c>
      <c r="K531" s="166">
        <v>1.14</v>
      </c>
      <c r="L531" s="166">
        <f>I531*K531</f>
        <v>1.14</v>
      </c>
      <c r="M531" s="20">
        <f>$M$163*I531</f>
        <v>56</v>
      </c>
      <c r="N531" s="166">
        <f>M531*K531</f>
        <v>63.839999999999996</v>
      </c>
    </row>
    <row r="532" spans="1:14" ht="15.75">
      <c r="A532" s="18" t="s">
        <v>646</v>
      </c>
      <c r="B532" s="40" t="s">
        <v>82</v>
      </c>
      <c r="C532" s="40" t="s">
        <v>83</v>
      </c>
      <c r="D532" s="39" t="s">
        <v>152</v>
      </c>
      <c r="E532" s="40"/>
      <c r="F532" s="40"/>
      <c r="G532" s="41" t="s">
        <v>155</v>
      </c>
      <c r="H532" s="156" t="s">
        <v>85</v>
      </c>
      <c r="I532" s="122">
        <v>3</v>
      </c>
      <c r="J532" s="41" t="s">
        <v>86</v>
      </c>
      <c r="K532" s="166">
        <v>0.68</v>
      </c>
      <c r="L532" s="166">
        <f>I532*K532</f>
        <v>2.04</v>
      </c>
      <c r="M532" s="20">
        <f>$M$163*I532</f>
        <v>168</v>
      </c>
      <c r="N532" s="166">
        <f>M532*K532</f>
        <v>114.24000000000001</v>
      </c>
    </row>
    <row r="533" spans="1:14" ht="32.25">
      <c r="A533" s="18" t="s">
        <v>647</v>
      </c>
      <c r="B533" s="40">
        <v>6</v>
      </c>
      <c r="C533" s="40" t="s">
        <v>26</v>
      </c>
      <c r="D533" s="39" t="s">
        <v>27</v>
      </c>
      <c r="E533" s="40"/>
      <c r="F533" s="40"/>
      <c r="G533" s="41" t="s">
        <v>155</v>
      </c>
      <c r="H533" s="156" t="s">
        <v>28</v>
      </c>
      <c r="I533" s="122">
        <v>22</v>
      </c>
      <c r="J533" s="41" t="s">
        <v>21</v>
      </c>
      <c r="K533" s="166">
        <v>0.0342</v>
      </c>
      <c r="L533" s="166">
        <f>I533*K533</f>
        <v>0.7524000000000001</v>
      </c>
      <c r="M533" s="20">
        <f>$M$197*I533</f>
        <v>308</v>
      </c>
      <c r="N533" s="166">
        <f>M533*K533</f>
        <v>10.5336</v>
      </c>
    </row>
    <row r="534" spans="1:14" ht="32.25">
      <c r="A534" s="18" t="s">
        <v>647</v>
      </c>
      <c r="B534" s="40">
        <v>12</v>
      </c>
      <c r="C534" s="40" t="s">
        <v>52</v>
      </c>
      <c r="D534" s="39" t="s">
        <v>53</v>
      </c>
      <c r="E534" s="40"/>
      <c r="F534" s="40" t="s">
        <v>54</v>
      </c>
      <c r="G534" s="41" t="s">
        <v>155</v>
      </c>
      <c r="H534" s="156" t="s">
        <v>55</v>
      </c>
      <c r="I534" s="122">
        <v>1</v>
      </c>
      <c r="J534" s="41" t="s">
        <v>21</v>
      </c>
      <c r="K534" s="166">
        <v>1.18</v>
      </c>
      <c r="L534" s="166">
        <f>I534*K534</f>
        <v>1.18</v>
      </c>
      <c r="M534" s="20">
        <f>$M$197*I534</f>
        <v>14</v>
      </c>
      <c r="N534" s="166">
        <f>M534*K534</f>
        <v>16.52</v>
      </c>
    </row>
    <row r="535" spans="1:14" ht="32.25">
      <c r="A535" s="18" t="s">
        <v>647</v>
      </c>
      <c r="B535" s="40">
        <v>13</v>
      </c>
      <c r="C535" s="40" t="s">
        <v>26</v>
      </c>
      <c r="D535" s="39" t="s">
        <v>56</v>
      </c>
      <c r="E535" s="40"/>
      <c r="F535" s="40"/>
      <c r="G535" s="41" t="s">
        <v>155</v>
      </c>
      <c r="H535" s="156" t="s">
        <v>57</v>
      </c>
      <c r="I535" s="122">
        <v>4</v>
      </c>
      <c r="J535" s="41" t="s">
        <v>21</v>
      </c>
      <c r="K535" s="166">
        <v>0.0252</v>
      </c>
      <c r="L535" s="166">
        <f>I535*K535</f>
        <v>0.1008</v>
      </c>
      <c r="M535" s="20">
        <f>$M$197*I535</f>
        <v>56</v>
      </c>
      <c r="N535" s="166">
        <f>M535*K535</f>
        <v>1.4112</v>
      </c>
    </row>
    <row r="536" spans="1:14" ht="15.75">
      <c r="A536" s="18" t="s">
        <v>647</v>
      </c>
      <c r="B536" s="40">
        <v>14</v>
      </c>
      <c r="C536" s="40" t="s">
        <v>58</v>
      </c>
      <c r="D536" s="39" t="s">
        <v>59</v>
      </c>
      <c r="E536" s="40" t="s">
        <v>60</v>
      </c>
      <c r="F536" s="40"/>
      <c r="G536" s="41" t="s">
        <v>155</v>
      </c>
      <c r="H536" s="156" t="s">
        <v>61</v>
      </c>
      <c r="I536" s="122">
        <v>0.5</v>
      </c>
      <c r="J536" s="41" t="s">
        <v>86</v>
      </c>
      <c r="K536" s="166">
        <v>0.43</v>
      </c>
      <c r="L536" s="166">
        <f>I536*K536</f>
        <v>0.215</v>
      </c>
      <c r="M536" s="20">
        <f>$M$197*I536</f>
        <v>7</v>
      </c>
      <c r="N536" s="166">
        <f>M536*K536</f>
        <v>3.01</v>
      </c>
    </row>
    <row r="537" spans="1:14" ht="48">
      <c r="A537" s="18" t="s">
        <v>647</v>
      </c>
      <c r="B537" s="40">
        <v>18</v>
      </c>
      <c r="C537" s="40" t="s">
        <v>75</v>
      </c>
      <c r="D537" s="39" t="s">
        <v>76</v>
      </c>
      <c r="E537" s="40"/>
      <c r="F537" s="40"/>
      <c r="G537" s="41" t="s">
        <v>155</v>
      </c>
      <c r="H537" s="156" t="s">
        <v>77</v>
      </c>
      <c r="I537" s="122">
        <v>1</v>
      </c>
      <c r="J537" s="41" t="s">
        <v>21</v>
      </c>
      <c r="K537" s="166">
        <v>1.14</v>
      </c>
      <c r="L537" s="166">
        <f>I537*K537</f>
        <v>1.14</v>
      </c>
      <c r="M537" s="20">
        <f>$M$197*I537</f>
        <v>14</v>
      </c>
      <c r="N537" s="166">
        <f>M537*K537</f>
        <v>15.959999999999999</v>
      </c>
    </row>
    <row r="538" spans="1:14" ht="15.75">
      <c r="A538" s="18" t="s">
        <v>647</v>
      </c>
      <c r="B538" s="40" t="s">
        <v>82</v>
      </c>
      <c r="C538" s="40" t="s">
        <v>83</v>
      </c>
      <c r="D538" s="39" t="s">
        <v>156</v>
      </c>
      <c r="E538" s="40"/>
      <c r="F538" s="40"/>
      <c r="G538" s="41" t="s">
        <v>155</v>
      </c>
      <c r="H538" s="156" t="s">
        <v>13</v>
      </c>
      <c r="I538" s="122">
        <v>3</v>
      </c>
      <c r="J538" s="41" t="s">
        <v>86</v>
      </c>
      <c r="K538" s="166">
        <v>0.89</v>
      </c>
      <c r="L538" s="166">
        <f>I538*K538</f>
        <v>2.67</v>
      </c>
      <c r="M538" s="20">
        <f>$M$197*I538</f>
        <v>42</v>
      </c>
      <c r="N538" s="166">
        <f>M538*K538</f>
        <v>37.38</v>
      </c>
    </row>
    <row r="539" spans="1:14" ht="32.25">
      <c r="A539" s="18" t="s">
        <v>648</v>
      </c>
      <c r="B539" s="40">
        <v>6</v>
      </c>
      <c r="C539" s="40" t="s">
        <v>26</v>
      </c>
      <c r="D539" s="39" t="s">
        <v>27</v>
      </c>
      <c r="E539" s="40"/>
      <c r="F539" s="40"/>
      <c r="G539" s="41" t="s">
        <v>155</v>
      </c>
      <c r="H539" s="156" t="s">
        <v>28</v>
      </c>
      <c r="I539" s="122">
        <v>14</v>
      </c>
      <c r="J539" s="41" t="s">
        <v>21</v>
      </c>
      <c r="K539" s="166">
        <v>0.0342</v>
      </c>
      <c r="L539" s="166">
        <f>I539*K539</f>
        <v>0.4788</v>
      </c>
      <c r="M539" s="20">
        <f>$M$322*I539</f>
        <v>728</v>
      </c>
      <c r="N539" s="166">
        <f>M539*K539</f>
        <v>24.8976</v>
      </c>
    </row>
    <row r="540" spans="1:14" ht="32.25">
      <c r="A540" s="18" t="s">
        <v>648</v>
      </c>
      <c r="B540" s="40">
        <v>12</v>
      </c>
      <c r="C540" s="40" t="s">
        <v>52</v>
      </c>
      <c r="D540" s="39" t="s">
        <v>53</v>
      </c>
      <c r="E540" s="40"/>
      <c r="F540" s="40" t="s">
        <v>54</v>
      </c>
      <c r="G540" s="41" t="s">
        <v>155</v>
      </c>
      <c r="H540" s="156" t="s">
        <v>55</v>
      </c>
      <c r="I540" s="122">
        <v>1</v>
      </c>
      <c r="J540" s="41" t="s">
        <v>21</v>
      </c>
      <c r="K540" s="166">
        <v>1.18</v>
      </c>
      <c r="L540" s="166">
        <f>I540*K540</f>
        <v>1.18</v>
      </c>
      <c r="M540" s="20">
        <f>$M$322*I540</f>
        <v>52</v>
      </c>
      <c r="N540" s="166">
        <f>M540*K540</f>
        <v>61.36</v>
      </c>
    </row>
    <row r="541" spans="1:14" ht="32.25">
      <c r="A541" s="18" t="s">
        <v>648</v>
      </c>
      <c r="B541" s="40">
        <v>13</v>
      </c>
      <c r="C541" s="40" t="s">
        <v>26</v>
      </c>
      <c r="D541" s="39" t="s">
        <v>56</v>
      </c>
      <c r="E541" s="40"/>
      <c r="F541" s="40"/>
      <c r="G541" s="41" t="s">
        <v>155</v>
      </c>
      <c r="H541" s="156" t="s">
        <v>57</v>
      </c>
      <c r="I541" s="122">
        <v>4</v>
      </c>
      <c r="J541" s="41" t="s">
        <v>21</v>
      </c>
      <c r="K541" s="166">
        <v>0.0252</v>
      </c>
      <c r="L541" s="166">
        <f>I541*K541</f>
        <v>0.1008</v>
      </c>
      <c r="M541" s="20">
        <f>$M$322*I541</f>
        <v>208</v>
      </c>
      <c r="N541" s="166">
        <f>M541*K541</f>
        <v>5.2416</v>
      </c>
    </row>
    <row r="542" spans="1:14" ht="15.75">
      <c r="A542" s="18" t="s">
        <v>648</v>
      </c>
      <c r="B542" s="40">
        <v>14</v>
      </c>
      <c r="C542" s="40" t="s">
        <v>58</v>
      </c>
      <c r="D542" s="39" t="s">
        <v>59</v>
      </c>
      <c r="E542" s="40" t="s">
        <v>60</v>
      </c>
      <c r="F542" s="40"/>
      <c r="G542" s="41" t="s">
        <v>155</v>
      </c>
      <c r="H542" s="156" t="s">
        <v>61</v>
      </c>
      <c r="I542" s="122">
        <v>0.5</v>
      </c>
      <c r="J542" s="41" t="s">
        <v>86</v>
      </c>
      <c r="K542" s="166">
        <v>0.43</v>
      </c>
      <c r="L542" s="166">
        <f>I542*K542</f>
        <v>0.215</v>
      </c>
      <c r="M542" s="20">
        <f>$M$322*I542</f>
        <v>26</v>
      </c>
      <c r="N542" s="166">
        <f>M542*K542</f>
        <v>11.18</v>
      </c>
    </row>
    <row r="543" spans="1:14" ht="48">
      <c r="A543" s="18" t="s">
        <v>648</v>
      </c>
      <c r="B543" s="40">
        <v>18</v>
      </c>
      <c r="C543" s="40" t="s">
        <v>75</v>
      </c>
      <c r="D543" s="39" t="s">
        <v>76</v>
      </c>
      <c r="E543" s="40"/>
      <c r="F543" s="40"/>
      <c r="G543" s="41" t="s">
        <v>155</v>
      </c>
      <c r="H543" s="156" t="s">
        <v>77</v>
      </c>
      <c r="I543" s="122">
        <v>1</v>
      </c>
      <c r="J543" s="41" t="s">
        <v>21</v>
      </c>
      <c r="K543" s="166">
        <v>1.14</v>
      </c>
      <c r="L543" s="166">
        <f>I543*K543</f>
        <v>1.14</v>
      </c>
      <c r="M543" s="20">
        <f>$M$322*I543</f>
        <v>52</v>
      </c>
      <c r="N543" s="166">
        <f>M543*K543</f>
        <v>59.279999999999994</v>
      </c>
    </row>
    <row r="544" spans="1:14" ht="15.75">
      <c r="A544" s="18" t="s">
        <v>648</v>
      </c>
      <c r="B544" s="40" t="s">
        <v>82</v>
      </c>
      <c r="C544" s="40" t="s">
        <v>83</v>
      </c>
      <c r="D544" s="39" t="s">
        <v>156</v>
      </c>
      <c r="E544" s="40"/>
      <c r="F544" s="40"/>
      <c r="G544" s="41" t="s">
        <v>155</v>
      </c>
      <c r="H544" s="156" t="s">
        <v>13</v>
      </c>
      <c r="I544" s="122">
        <v>3</v>
      </c>
      <c r="J544" s="41" t="s">
        <v>86</v>
      </c>
      <c r="K544" s="166">
        <v>0.89</v>
      </c>
      <c r="L544" s="166">
        <f>I544*K544</f>
        <v>2.67</v>
      </c>
      <c r="M544" s="20">
        <f>$M$322*I544</f>
        <v>156</v>
      </c>
      <c r="N544" s="166">
        <f>M544*K544</f>
        <v>138.84</v>
      </c>
    </row>
    <row r="545" spans="1:16" s="10" customFormat="1" ht="32.25">
      <c r="A545" s="18" t="s">
        <v>649</v>
      </c>
      <c r="B545" s="40">
        <v>6</v>
      </c>
      <c r="C545" s="40" t="s">
        <v>26</v>
      </c>
      <c r="D545" s="39" t="s">
        <v>27</v>
      </c>
      <c r="E545" s="40"/>
      <c r="F545" s="40"/>
      <c r="G545" s="41" t="s">
        <v>155</v>
      </c>
      <c r="H545" s="156" t="s">
        <v>28</v>
      </c>
      <c r="I545" s="122">
        <v>14</v>
      </c>
      <c r="J545" s="41" t="s">
        <v>21</v>
      </c>
      <c r="K545" s="166">
        <v>0.0342</v>
      </c>
      <c r="L545" s="166">
        <f>I545*K545</f>
        <v>0.4788</v>
      </c>
      <c r="M545" s="20">
        <f>$M$357*I545</f>
        <v>280</v>
      </c>
      <c r="N545" s="166">
        <f>M545*K545</f>
        <v>9.576</v>
      </c>
      <c r="P545" s="16"/>
    </row>
    <row r="546" spans="1:16" s="10" customFormat="1" ht="32.25">
      <c r="A546" s="18" t="s">
        <v>649</v>
      </c>
      <c r="B546" s="40">
        <v>12</v>
      </c>
      <c r="C546" s="40" t="s">
        <v>52</v>
      </c>
      <c r="D546" s="39" t="s">
        <v>53</v>
      </c>
      <c r="E546" s="40"/>
      <c r="F546" s="40" t="s">
        <v>54</v>
      </c>
      <c r="G546" s="41" t="s">
        <v>155</v>
      </c>
      <c r="H546" s="156" t="s">
        <v>55</v>
      </c>
      <c r="I546" s="122">
        <v>1</v>
      </c>
      <c r="J546" s="41" t="s">
        <v>21</v>
      </c>
      <c r="K546" s="166">
        <v>1.18</v>
      </c>
      <c r="L546" s="166">
        <f>I546*K546</f>
        <v>1.18</v>
      </c>
      <c r="M546" s="20">
        <f>$M$357*I546</f>
        <v>20</v>
      </c>
      <c r="N546" s="166">
        <f>M546*K546</f>
        <v>23.599999999999998</v>
      </c>
      <c r="P546" s="16"/>
    </row>
    <row r="547" spans="1:16" s="10" customFormat="1" ht="32.25">
      <c r="A547" s="18" t="s">
        <v>649</v>
      </c>
      <c r="B547" s="40">
        <v>13</v>
      </c>
      <c r="C547" s="40" t="s">
        <v>26</v>
      </c>
      <c r="D547" s="39" t="s">
        <v>56</v>
      </c>
      <c r="E547" s="40"/>
      <c r="F547" s="40"/>
      <c r="G547" s="41" t="s">
        <v>155</v>
      </c>
      <c r="H547" s="156" t="s">
        <v>57</v>
      </c>
      <c r="I547" s="122">
        <v>4</v>
      </c>
      <c r="J547" s="41" t="s">
        <v>21</v>
      </c>
      <c r="K547" s="166">
        <v>0.0252</v>
      </c>
      <c r="L547" s="166">
        <f>I547*K547</f>
        <v>0.1008</v>
      </c>
      <c r="M547" s="20">
        <f>$M$357*I547</f>
        <v>80</v>
      </c>
      <c r="N547" s="166">
        <f>M547*K547</f>
        <v>2.016</v>
      </c>
      <c r="P547" s="16"/>
    </row>
    <row r="548" spans="1:16" s="10" customFormat="1" ht="15.75">
      <c r="A548" s="18" t="s">
        <v>649</v>
      </c>
      <c r="B548" s="40">
        <v>14</v>
      </c>
      <c r="C548" s="40" t="s">
        <v>58</v>
      </c>
      <c r="D548" s="39" t="s">
        <v>59</v>
      </c>
      <c r="E548" s="40" t="s">
        <v>60</v>
      </c>
      <c r="F548" s="40"/>
      <c r="G548" s="41" t="s">
        <v>155</v>
      </c>
      <c r="H548" s="156" t="s">
        <v>61</v>
      </c>
      <c r="I548" s="122">
        <v>0.5</v>
      </c>
      <c r="J548" s="41" t="s">
        <v>86</v>
      </c>
      <c r="K548" s="166">
        <v>0.43</v>
      </c>
      <c r="L548" s="166">
        <f>I548*K548</f>
        <v>0.215</v>
      </c>
      <c r="M548" s="20">
        <f>$M$357*I548</f>
        <v>10</v>
      </c>
      <c r="N548" s="166">
        <f>M548*K548</f>
        <v>4.3</v>
      </c>
      <c r="P548" s="16"/>
    </row>
    <row r="549" spans="1:16" s="10" customFormat="1" ht="48">
      <c r="A549" s="18" t="s">
        <v>649</v>
      </c>
      <c r="B549" s="40">
        <v>18</v>
      </c>
      <c r="C549" s="40" t="s">
        <v>75</v>
      </c>
      <c r="D549" s="39" t="s">
        <v>76</v>
      </c>
      <c r="E549" s="40"/>
      <c r="F549" s="40"/>
      <c r="G549" s="41" t="s">
        <v>155</v>
      </c>
      <c r="H549" s="156" t="s">
        <v>77</v>
      </c>
      <c r="I549" s="122">
        <v>1</v>
      </c>
      <c r="J549" s="41" t="s">
        <v>21</v>
      </c>
      <c r="K549" s="166">
        <v>1.14</v>
      </c>
      <c r="L549" s="166">
        <f>I549*K549</f>
        <v>1.14</v>
      </c>
      <c r="M549" s="20">
        <f>$M$357*I549</f>
        <v>20</v>
      </c>
      <c r="N549" s="166">
        <f>M549*K549</f>
        <v>22.799999999999997</v>
      </c>
      <c r="P549" s="16"/>
    </row>
    <row r="550" spans="1:16" s="10" customFormat="1" ht="15.75">
      <c r="A550" s="18" t="s">
        <v>649</v>
      </c>
      <c r="B550" s="40" t="s">
        <v>82</v>
      </c>
      <c r="C550" s="40" t="s">
        <v>83</v>
      </c>
      <c r="D550" s="180" t="s">
        <v>653</v>
      </c>
      <c r="E550" s="40"/>
      <c r="F550" s="40"/>
      <c r="G550" s="41" t="s">
        <v>155</v>
      </c>
      <c r="H550" s="207" t="s">
        <v>652</v>
      </c>
      <c r="I550" s="122">
        <v>3</v>
      </c>
      <c r="J550" s="41" t="s">
        <v>86</v>
      </c>
      <c r="K550" s="166">
        <v>1.13</v>
      </c>
      <c r="L550" s="166">
        <f>I550*K550</f>
        <v>3.3899999999999997</v>
      </c>
      <c r="M550" s="20">
        <f>$M$357*I550</f>
        <v>60</v>
      </c>
      <c r="N550" s="166">
        <f>M550*K550</f>
        <v>67.8</v>
      </c>
      <c r="P550" s="16"/>
    </row>
    <row r="551" spans="1:14" ht="15.75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91">
        <f>SUM(N527:N550)</f>
        <v>819.6851999999999</v>
      </c>
    </row>
    <row r="552" spans="1:14" ht="15.75">
      <c r="A552" s="201"/>
      <c r="B552" s="201"/>
      <c r="C552" s="201"/>
      <c r="D552" s="202"/>
      <c r="E552" s="201"/>
      <c r="F552" s="201"/>
      <c r="G552" s="203"/>
      <c r="H552" s="201"/>
      <c r="I552" s="204"/>
      <c r="J552" s="203"/>
      <c r="K552" s="205"/>
      <c r="L552" s="205"/>
      <c r="M552" s="203"/>
      <c r="N552" s="205"/>
    </row>
    <row r="553" spans="1:14" s="10" customFormat="1" ht="16.5" thickBot="1">
      <c r="A553" s="208" t="s">
        <v>670</v>
      </c>
      <c r="B553" s="43" t="s">
        <v>4</v>
      </c>
      <c r="C553" s="43" t="s">
        <v>5</v>
      </c>
      <c r="D553" s="44" t="s">
        <v>144</v>
      </c>
      <c r="E553" s="43" t="s">
        <v>6</v>
      </c>
      <c r="F553" s="43" t="s">
        <v>7</v>
      </c>
      <c r="G553" s="45" t="s">
        <v>8</v>
      </c>
      <c r="H553" s="43" t="s">
        <v>9</v>
      </c>
      <c r="I553" s="119" t="s">
        <v>122</v>
      </c>
      <c r="J553" s="45" t="s">
        <v>146</v>
      </c>
      <c r="K553" s="45" t="s">
        <v>10</v>
      </c>
      <c r="L553" s="45" t="s">
        <v>147</v>
      </c>
      <c r="M553" s="45" t="s">
        <v>206</v>
      </c>
      <c r="N553" s="209" t="s">
        <v>207</v>
      </c>
    </row>
    <row r="554" spans="1:14" ht="15.75">
      <c r="A554" s="18" t="s">
        <v>646</v>
      </c>
      <c r="B554" s="40">
        <v>11</v>
      </c>
      <c r="C554" s="40" t="s">
        <v>47</v>
      </c>
      <c r="D554" s="39" t="s">
        <v>48</v>
      </c>
      <c r="E554" s="40"/>
      <c r="F554" s="40" t="s">
        <v>49</v>
      </c>
      <c r="G554" s="41" t="s">
        <v>50</v>
      </c>
      <c r="H554" s="40" t="s">
        <v>51</v>
      </c>
      <c r="I554" s="122">
        <v>2</v>
      </c>
      <c r="J554" s="41" t="s">
        <v>21</v>
      </c>
      <c r="K554" s="166">
        <v>4.5</v>
      </c>
      <c r="L554" s="166">
        <f>I554*K554</f>
        <v>9</v>
      </c>
      <c r="M554" s="20">
        <f>$M$163*I554</f>
        <v>112</v>
      </c>
      <c r="N554" s="166">
        <f>M554*K554</f>
        <v>504</v>
      </c>
    </row>
    <row r="555" spans="1:14" ht="15.75">
      <c r="A555" s="18" t="s">
        <v>647</v>
      </c>
      <c r="B555" s="40">
        <v>11</v>
      </c>
      <c r="C555" s="40" t="s">
        <v>47</v>
      </c>
      <c r="D555" s="39" t="s">
        <v>48</v>
      </c>
      <c r="E555" s="40"/>
      <c r="F555" s="40" t="s">
        <v>49</v>
      </c>
      <c r="G555" s="41" t="s">
        <v>50</v>
      </c>
      <c r="H555" s="40" t="s">
        <v>51</v>
      </c>
      <c r="I555" s="122">
        <v>2</v>
      </c>
      <c r="J555" s="41" t="s">
        <v>21</v>
      </c>
      <c r="K555" s="166">
        <v>4.5</v>
      </c>
      <c r="L555" s="166">
        <f>I555*K555</f>
        <v>9</v>
      </c>
      <c r="M555" s="20">
        <f>$M$197*I555</f>
        <v>28</v>
      </c>
      <c r="N555" s="166">
        <f>M555*K555</f>
        <v>126</v>
      </c>
    </row>
    <row r="556" spans="1:14" ht="15.75">
      <c r="A556" s="18" t="s">
        <v>648</v>
      </c>
      <c r="B556" s="40">
        <v>11</v>
      </c>
      <c r="C556" s="40" t="s">
        <v>47</v>
      </c>
      <c r="D556" s="39" t="s">
        <v>48</v>
      </c>
      <c r="E556" s="185"/>
      <c r="F556" s="40" t="s">
        <v>49</v>
      </c>
      <c r="G556" s="41" t="s">
        <v>50</v>
      </c>
      <c r="H556" s="40" t="s">
        <v>51</v>
      </c>
      <c r="I556" s="122">
        <v>2</v>
      </c>
      <c r="J556" s="41" t="s">
        <v>21</v>
      </c>
      <c r="K556" s="166">
        <v>4.5</v>
      </c>
      <c r="L556" s="166">
        <f>I556*K556</f>
        <v>9</v>
      </c>
      <c r="M556" s="20">
        <f>$M$322*I556</f>
        <v>104</v>
      </c>
      <c r="N556" s="166">
        <f>M556*K556</f>
        <v>468</v>
      </c>
    </row>
    <row r="557" spans="1:16" s="10" customFormat="1" ht="15.75">
      <c r="A557" s="18" t="s">
        <v>649</v>
      </c>
      <c r="B557" s="40">
        <v>11</v>
      </c>
      <c r="C557" s="40" t="s">
        <v>47</v>
      </c>
      <c r="D557" s="39" t="s">
        <v>48</v>
      </c>
      <c r="E557" s="40"/>
      <c r="F557" s="40" t="s">
        <v>49</v>
      </c>
      <c r="G557" s="41" t="s">
        <v>50</v>
      </c>
      <c r="H557" s="40" t="s">
        <v>51</v>
      </c>
      <c r="I557" s="122">
        <v>2</v>
      </c>
      <c r="J557" s="41" t="s">
        <v>21</v>
      </c>
      <c r="K557" s="166">
        <v>4.5</v>
      </c>
      <c r="L557" s="166">
        <f>I557*K557</f>
        <v>9</v>
      </c>
      <c r="M557" s="20">
        <f>$M$357*I557</f>
        <v>40</v>
      </c>
      <c r="N557" s="166">
        <f>M557*K557</f>
        <v>180</v>
      </c>
      <c r="P557" s="16"/>
    </row>
    <row r="558" spans="1:14" ht="15.75">
      <c r="A558" s="187"/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91">
        <f>SUM(N554:N557)</f>
        <v>1278</v>
      </c>
    </row>
    <row r="559" spans="1:14" ht="15.75">
      <c r="A559" s="201"/>
      <c r="B559" s="201"/>
      <c r="C559" s="201"/>
      <c r="D559" s="202"/>
      <c r="E559" s="201"/>
      <c r="F559" s="201"/>
      <c r="G559" s="203"/>
      <c r="H559" s="201"/>
      <c r="I559" s="204"/>
      <c r="J559" s="203"/>
      <c r="K559" s="205"/>
      <c r="L559" s="205"/>
      <c r="M559" s="203"/>
      <c r="N559" s="205"/>
    </row>
    <row r="560" spans="1:14" s="10" customFormat="1" ht="16.5" thickBot="1">
      <c r="A560" s="208" t="s">
        <v>670</v>
      </c>
      <c r="B560" s="43" t="s">
        <v>4</v>
      </c>
      <c r="C560" s="43" t="s">
        <v>5</v>
      </c>
      <c r="D560" s="44" t="s">
        <v>144</v>
      </c>
      <c r="E560" s="43" t="s">
        <v>6</v>
      </c>
      <c r="F560" s="43" t="s">
        <v>7</v>
      </c>
      <c r="G560" s="45" t="s">
        <v>8</v>
      </c>
      <c r="H560" s="43" t="s">
        <v>9</v>
      </c>
      <c r="I560" s="119" t="s">
        <v>122</v>
      </c>
      <c r="J560" s="45" t="s">
        <v>146</v>
      </c>
      <c r="K560" s="45" t="s">
        <v>10</v>
      </c>
      <c r="L560" s="45" t="s">
        <v>147</v>
      </c>
      <c r="M560" s="45" t="s">
        <v>206</v>
      </c>
      <c r="N560" s="209" t="s">
        <v>207</v>
      </c>
    </row>
    <row r="561" spans="1:14" ht="15.75">
      <c r="A561" s="18" t="s">
        <v>646</v>
      </c>
      <c r="B561" s="40">
        <v>17</v>
      </c>
      <c r="C561" s="40" t="s">
        <v>70</v>
      </c>
      <c r="D561" s="39" t="s">
        <v>71</v>
      </c>
      <c r="E561" s="40"/>
      <c r="F561" s="40" t="s">
        <v>72</v>
      </c>
      <c r="G561" s="41" t="s">
        <v>73</v>
      </c>
      <c r="H561" s="40" t="s">
        <v>74</v>
      </c>
      <c r="I561" s="122">
        <v>2</v>
      </c>
      <c r="J561" s="41" t="s">
        <v>21</v>
      </c>
      <c r="K561" s="166">
        <v>0.705</v>
      </c>
      <c r="L561" s="166">
        <f>I561*K561</f>
        <v>1.41</v>
      </c>
      <c r="M561" s="20">
        <f>$M$163*I561</f>
        <v>112</v>
      </c>
      <c r="N561" s="166">
        <f>M561*K561</f>
        <v>78.96</v>
      </c>
    </row>
    <row r="562" spans="1:14" ht="15.75">
      <c r="A562" s="18" t="s">
        <v>647</v>
      </c>
      <c r="B562" s="40">
        <v>17</v>
      </c>
      <c r="C562" s="40" t="s">
        <v>70</v>
      </c>
      <c r="D562" s="39" t="s">
        <v>71</v>
      </c>
      <c r="E562" s="40"/>
      <c r="F562" s="40" t="s">
        <v>72</v>
      </c>
      <c r="G562" s="41" t="s">
        <v>73</v>
      </c>
      <c r="H562" s="40" t="s">
        <v>74</v>
      </c>
      <c r="I562" s="122">
        <v>2</v>
      </c>
      <c r="J562" s="41" t="s">
        <v>21</v>
      </c>
      <c r="K562" s="166">
        <v>0.705</v>
      </c>
      <c r="L562" s="166">
        <f>I562*K562</f>
        <v>1.41</v>
      </c>
      <c r="M562" s="20">
        <f>$M$197*I562</f>
        <v>28</v>
      </c>
      <c r="N562" s="166">
        <f>M562*K562</f>
        <v>19.74</v>
      </c>
    </row>
    <row r="563" spans="1:14" ht="15.75">
      <c r="A563" s="18" t="s">
        <v>648</v>
      </c>
      <c r="B563" s="40">
        <v>17</v>
      </c>
      <c r="C563" s="40" t="s">
        <v>70</v>
      </c>
      <c r="D563" s="39" t="s">
        <v>71</v>
      </c>
      <c r="E563" s="40"/>
      <c r="F563" s="40" t="s">
        <v>72</v>
      </c>
      <c r="G563" s="41" t="s">
        <v>73</v>
      </c>
      <c r="H563" s="40" t="s">
        <v>74</v>
      </c>
      <c r="I563" s="122">
        <v>2</v>
      </c>
      <c r="J563" s="41" t="s">
        <v>21</v>
      </c>
      <c r="K563" s="166">
        <v>0.705</v>
      </c>
      <c r="L563" s="166">
        <f>I563*K563</f>
        <v>1.41</v>
      </c>
      <c r="M563" s="20">
        <f>$M$322*I563</f>
        <v>104</v>
      </c>
      <c r="N563" s="166">
        <f>M563*K563</f>
        <v>73.32</v>
      </c>
    </row>
    <row r="564" spans="1:16" s="10" customFormat="1" ht="15.75">
      <c r="A564" s="18" t="s">
        <v>649</v>
      </c>
      <c r="B564" s="40">
        <v>17</v>
      </c>
      <c r="C564" s="40" t="s">
        <v>70</v>
      </c>
      <c r="D564" s="39" t="s">
        <v>71</v>
      </c>
      <c r="E564" s="40"/>
      <c r="F564" s="40" t="s">
        <v>72</v>
      </c>
      <c r="G564" s="41" t="s">
        <v>73</v>
      </c>
      <c r="H564" s="40" t="s">
        <v>74</v>
      </c>
      <c r="I564" s="122">
        <v>2</v>
      </c>
      <c r="J564" s="41" t="s">
        <v>21</v>
      </c>
      <c r="K564" s="166">
        <v>0.705</v>
      </c>
      <c r="L564" s="166">
        <f>I564*K564</f>
        <v>1.41</v>
      </c>
      <c r="M564" s="20">
        <f>$M$357*I564</f>
        <v>40</v>
      </c>
      <c r="N564" s="166">
        <f>M564*K564</f>
        <v>28.2</v>
      </c>
      <c r="P564" s="16"/>
    </row>
    <row r="565" spans="1:14" ht="15.75">
      <c r="A565" s="187"/>
      <c r="B565" s="187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91">
        <f>SUM(N561:N564)</f>
        <v>200.21999999999997</v>
      </c>
    </row>
    <row r="566" spans="1:14" ht="15.75">
      <c r="A566" s="201"/>
      <c r="B566" s="201"/>
      <c r="C566" s="201"/>
      <c r="D566" s="202"/>
      <c r="E566" s="201"/>
      <c r="F566" s="201"/>
      <c r="G566" s="203"/>
      <c r="H566" s="201"/>
      <c r="I566" s="204"/>
      <c r="J566" s="203"/>
      <c r="K566" s="205"/>
      <c r="L566" s="205"/>
      <c r="M566" s="203"/>
      <c r="N566" s="205"/>
    </row>
    <row r="567" spans="1:14" s="10" customFormat="1" ht="16.5" thickBot="1">
      <c r="A567" s="208" t="s">
        <v>670</v>
      </c>
      <c r="B567" s="43" t="s">
        <v>4</v>
      </c>
      <c r="C567" s="43" t="s">
        <v>5</v>
      </c>
      <c r="D567" s="44" t="s">
        <v>144</v>
      </c>
      <c r="E567" s="43" t="s">
        <v>6</v>
      </c>
      <c r="F567" s="43" t="s">
        <v>7</v>
      </c>
      <c r="G567" s="45" t="s">
        <v>8</v>
      </c>
      <c r="H567" s="43" t="s">
        <v>9</v>
      </c>
      <c r="I567" s="119" t="s">
        <v>122</v>
      </c>
      <c r="J567" s="45" t="s">
        <v>146</v>
      </c>
      <c r="K567" s="45" t="s">
        <v>10</v>
      </c>
      <c r="L567" s="45" t="s">
        <v>147</v>
      </c>
      <c r="M567" s="45" t="s">
        <v>206</v>
      </c>
      <c r="N567" s="209" t="s">
        <v>207</v>
      </c>
    </row>
    <row r="568" spans="1:16" s="10" customFormat="1" ht="15.75">
      <c r="A568" s="18" t="s">
        <v>646</v>
      </c>
      <c r="B568" s="50"/>
      <c r="C568" s="18" t="s">
        <v>2</v>
      </c>
      <c r="D568" s="18"/>
      <c r="E568" s="18"/>
      <c r="F568" s="18" t="s">
        <v>596</v>
      </c>
      <c r="G568" s="20"/>
      <c r="H568" s="20"/>
      <c r="I568" s="118">
        <v>1</v>
      </c>
      <c r="J568" s="51" t="s">
        <v>21</v>
      </c>
      <c r="K568" s="166">
        <v>90</v>
      </c>
      <c r="L568" s="166">
        <f>I568*K568</f>
        <v>90</v>
      </c>
      <c r="M568" s="20">
        <f>$M$163*I568</f>
        <v>56</v>
      </c>
      <c r="N568" s="166">
        <f>M568*K568</f>
        <v>5040</v>
      </c>
      <c r="P568" s="16"/>
    </row>
    <row r="569" spans="1:16" s="10" customFormat="1" ht="15.75">
      <c r="A569" s="18" t="s">
        <v>647</v>
      </c>
      <c r="B569" s="50"/>
      <c r="C569" s="18" t="s">
        <v>2</v>
      </c>
      <c r="D569" s="18"/>
      <c r="E569" s="18"/>
      <c r="F569" s="18" t="s">
        <v>596</v>
      </c>
      <c r="G569" s="20"/>
      <c r="H569" s="20"/>
      <c r="I569" s="118">
        <v>1</v>
      </c>
      <c r="J569" s="51" t="s">
        <v>21</v>
      </c>
      <c r="K569" s="166">
        <v>90</v>
      </c>
      <c r="L569" s="166">
        <f>I569*K569</f>
        <v>90</v>
      </c>
      <c r="M569" s="20">
        <f>$M$197*I569</f>
        <v>14</v>
      </c>
      <c r="N569" s="166">
        <f>L569*M569</f>
        <v>1260</v>
      </c>
      <c r="P569" s="16"/>
    </row>
    <row r="570" spans="1:16" s="10" customFormat="1" ht="15.75">
      <c r="A570" s="18" t="s">
        <v>648</v>
      </c>
      <c r="B570" s="50"/>
      <c r="C570" s="18" t="s">
        <v>2</v>
      </c>
      <c r="D570" s="18"/>
      <c r="E570" s="18"/>
      <c r="F570" s="18" t="s">
        <v>596</v>
      </c>
      <c r="G570" s="20"/>
      <c r="H570" s="20"/>
      <c r="I570" s="118">
        <v>1</v>
      </c>
      <c r="J570" s="51" t="s">
        <v>21</v>
      </c>
      <c r="K570" s="166">
        <v>60</v>
      </c>
      <c r="L570" s="166">
        <f>I570*K570</f>
        <v>60</v>
      </c>
      <c r="M570" s="20">
        <f>$M$322*I570</f>
        <v>52</v>
      </c>
      <c r="N570" s="166">
        <f>L570*M570</f>
        <v>3120</v>
      </c>
      <c r="P570" s="16"/>
    </row>
    <row r="571" spans="1:16" s="10" customFormat="1" ht="15.75">
      <c r="A571" s="18" t="s">
        <v>649</v>
      </c>
      <c r="B571" s="50"/>
      <c r="C571" s="18" t="s">
        <v>2</v>
      </c>
      <c r="D571" s="18"/>
      <c r="E571" s="18"/>
      <c r="F571" s="18" t="s">
        <v>596</v>
      </c>
      <c r="G571" s="20"/>
      <c r="H571" s="20"/>
      <c r="I571" s="118">
        <v>1</v>
      </c>
      <c r="J571" s="51" t="s">
        <v>21</v>
      </c>
      <c r="K571" s="166">
        <v>90</v>
      </c>
      <c r="L571" s="166">
        <f>I571*K571</f>
        <v>90</v>
      </c>
      <c r="M571" s="20">
        <f>$M$357*I571</f>
        <v>20</v>
      </c>
      <c r="N571" s="166">
        <f>L571*M571</f>
        <v>1800</v>
      </c>
      <c r="P571" s="16"/>
    </row>
    <row r="572" spans="1:14" ht="15.75">
      <c r="A572" s="187"/>
      <c r="B572" s="187"/>
      <c r="C572" s="187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91">
        <f>SUM(N568:N571)</f>
        <v>11220</v>
      </c>
    </row>
    <row r="573" spans="1:14" ht="15.75">
      <c r="A573" s="201"/>
      <c r="B573" s="201"/>
      <c r="C573" s="201"/>
      <c r="D573" s="202"/>
      <c r="E573" s="201"/>
      <c r="F573" s="201"/>
      <c r="G573" s="203"/>
      <c r="H573" s="201"/>
      <c r="I573" s="204"/>
      <c r="J573" s="203"/>
      <c r="K573" s="205"/>
      <c r="L573" s="205"/>
      <c r="M573" s="203"/>
      <c r="N573" s="205"/>
    </row>
    <row r="574" spans="1:14" ht="15.75">
      <c r="A574" s="13"/>
      <c r="B574" s="13"/>
      <c r="G574" s="13"/>
      <c r="H574" s="13"/>
      <c r="I574" s="13"/>
      <c r="J574" s="13"/>
      <c r="K574" s="13"/>
      <c r="L574" s="13"/>
      <c r="M574" s="13"/>
      <c r="N574" s="13"/>
    </row>
    <row r="575" spans="1:14" ht="15.75">
      <c r="A575" s="13"/>
      <c r="B575" s="13"/>
      <c r="G575" s="13"/>
      <c r="H575" s="13"/>
      <c r="I575" s="13"/>
      <c r="J575" s="13"/>
      <c r="K575" s="13"/>
      <c r="L575" s="13"/>
      <c r="M575" s="13"/>
      <c r="N575" s="13"/>
    </row>
    <row r="576" spans="2:14" ht="45" customHeight="1">
      <c r="B576" s="195" t="s">
        <v>677</v>
      </c>
      <c r="C576" s="196"/>
      <c r="D576" s="196"/>
      <c r="E576" s="196"/>
      <c r="F576" s="196"/>
      <c r="G576" s="196"/>
      <c r="H576" s="196"/>
      <c r="I576" s="196"/>
      <c r="J576" s="196"/>
      <c r="K576" s="196"/>
      <c r="L576" s="196"/>
      <c r="M576" s="196"/>
      <c r="N576" s="196"/>
    </row>
    <row r="577" spans="1:14" ht="18" customHeight="1">
      <c r="A577" s="13"/>
      <c r="B577" s="13"/>
      <c r="G577" s="13"/>
      <c r="H577" s="13"/>
      <c r="I577" s="13"/>
      <c r="J577" s="13"/>
      <c r="K577" s="13"/>
      <c r="L577" s="13"/>
      <c r="M577" s="13"/>
      <c r="N577" s="13"/>
    </row>
    <row r="578" spans="1:14" ht="15.75">
      <c r="A578" s="13"/>
      <c r="B578" s="13"/>
      <c r="G578" s="13"/>
      <c r="H578" s="13"/>
      <c r="I578" s="13"/>
      <c r="J578" s="13"/>
      <c r="K578" s="13"/>
      <c r="L578" s="13"/>
      <c r="M578" s="13"/>
      <c r="N578" s="13"/>
    </row>
    <row r="579" spans="1:14" s="10" customFormat="1" ht="16.5" thickBot="1">
      <c r="A579" s="208" t="s">
        <v>670</v>
      </c>
      <c r="B579" s="43" t="s">
        <v>4</v>
      </c>
      <c r="C579" s="43" t="s">
        <v>5</v>
      </c>
      <c r="D579" s="44" t="s">
        <v>144</v>
      </c>
      <c r="E579" s="43" t="s">
        <v>6</v>
      </c>
      <c r="F579" s="43" t="s">
        <v>7</v>
      </c>
      <c r="G579" s="45" t="s">
        <v>8</v>
      </c>
      <c r="H579" s="43" t="s">
        <v>9</v>
      </c>
      <c r="I579" s="119" t="s">
        <v>122</v>
      </c>
      <c r="J579" s="45" t="s">
        <v>146</v>
      </c>
      <c r="K579" s="45" t="s">
        <v>10</v>
      </c>
      <c r="L579" s="45" t="s">
        <v>147</v>
      </c>
      <c r="M579" s="45" t="s">
        <v>206</v>
      </c>
      <c r="N579" s="209" t="s">
        <v>207</v>
      </c>
    </row>
    <row r="580" spans="1:14" ht="15.75">
      <c r="A580" s="18" t="s">
        <v>645</v>
      </c>
      <c r="B580" s="18">
        <v>2</v>
      </c>
      <c r="C580" s="18" t="s">
        <v>195</v>
      </c>
      <c r="D580" s="48" t="s">
        <v>196</v>
      </c>
      <c r="E580" s="18"/>
      <c r="F580" s="18" t="s">
        <v>32</v>
      </c>
      <c r="G580" s="20" t="s">
        <v>32</v>
      </c>
      <c r="H580" s="18" t="s">
        <v>138</v>
      </c>
      <c r="I580" s="118">
        <v>1</v>
      </c>
      <c r="J580" s="20" t="s">
        <v>21</v>
      </c>
      <c r="K580" s="166">
        <v>0.95</v>
      </c>
      <c r="L580" s="166">
        <f>I580*K580</f>
        <v>0.95</v>
      </c>
      <c r="M580" s="20">
        <f>$M$107*I580</f>
        <v>700</v>
      </c>
      <c r="N580" s="166">
        <f>M580*K580</f>
        <v>665</v>
      </c>
    </row>
    <row r="581" spans="1:14" ht="15.75">
      <c r="A581" s="18" t="s">
        <v>645</v>
      </c>
      <c r="B581" s="18">
        <v>3</v>
      </c>
      <c r="C581" s="18" t="s">
        <v>197</v>
      </c>
      <c r="D581" s="48" t="s">
        <v>198</v>
      </c>
      <c r="E581" s="18"/>
      <c r="F581" s="18" t="s">
        <v>32</v>
      </c>
      <c r="G581" s="20" t="s">
        <v>32</v>
      </c>
      <c r="H581" s="18" t="s">
        <v>131</v>
      </c>
      <c r="I581" s="118">
        <v>3</v>
      </c>
      <c r="J581" s="20" t="s">
        <v>21</v>
      </c>
      <c r="K581" s="166">
        <v>0.97</v>
      </c>
      <c r="L581" s="166">
        <f>I581*K581</f>
        <v>2.91</v>
      </c>
      <c r="M581" s="20">
        <f>$M$107*I581</f>
        <v>2100</v>
      </c>
      <c r="N581" s="166">
        <f>M581*K581</f>
        <v>2037</v>
      </c>
    </row>
    <row r="582" spans="1:14" ht="15.75">
      <c r="A582" s="18" t="s">
        <v>645</v>
      </c>
      <c r="B582" s="18">
        <v>4</v>
      </c>
      <c r="C582" s="18" t="s">
        <v>195</v>
      </c>
      <c r="D582" s="48" t="s">
        <v>199</v>
      </c>
      <c r="E582" s="18"/>
      <c r="F582" s="18" t="s">
        <v>32</v>
      </c>
      <c r="G582" s="20" t="s">
        <v>32</v>
      </c>
      <c r="H582" s="18" t="s">
        <v>137</v>
      </c>
      <c r="I582" s="118">
        <v>1</v>
      </c>
      <c r="J582" s="20" t="s">
        <v>21</v>
      </c>
      <c r="K582" s="166">
        <v>0.95</v>
      </c>
      <c r="L582" s="166">
        <f>I582*K582</f>
        <v>0.95</v>
      </c>
      <c r="M582" s="20">
        <f>$M$107*I582</f>
        <v>700</v>
      </c>
      <c r="N582" s="166">
        <f>M582*K582</f>
        <v>665</v>
      </c>
    </row>
    <row r="583" spans="1:14" ht="15.75">
      <c r="A583" s="18" t="s">
        <v>645</v>
      </c>
      <c r="B583" s="18">
        <v>5</v>
      </c>
      <c r="C583" s="18" t="s">
        <v>197</v>
      </c>
      <c r="D583" s="48" t="s">
        <v>200</v>
      </c>
      <c r="E583" s="18"/>
      <c r="F583" s="18" t="s">
        <v>32</v>
      </c>
      <c r="G583" s="20" t="s">
        <v>32</v>
      </c>
      <c r="H583" s="18" t="s">
        <v>132</v>
      </c>
      <c r="I583" s="118">
        <v>3</v>
      </c>
      <c r="J583" s="20" t="s">
        <v>21</v>
      </c>
      <c r="K583" s="166">
        <v>1</v>
      </c>
      <c r="L583" s="166">
        <f>I583*K583</f>
        <v>3</v>
      </c>
      <c r="M583" s="20">
        <f>$M$107*I583</f>
        <v>2100</v>
      </c>
      <c r="N583" s="166">
        <f>M583*K583</f>
        <v>2100</v>
      </c>
    </row>
    <row r="584" spans="1:14" ht="15.75">
      <c r="A584" s="18" t="s">
        <v>651</v>
      </c>
      <c r="B584" s="18">
        <v>2</v>
      </c>
      <c r="C584" s="18" t="s">
        <v>195</v>
      </c>
      <c r="D584" s="48" t="s">
        <v>202</v>
      </c>
      <c r="E584" s="18"/>
      <c r="F584" s="18" t="s">
        <v>32</v>
      </c>
      <c r="G584" s="20" t="s">
        <v>32</v>
      </c>
      <c r="H584" s="18" t="s">
        <v>141</v>
      </c>
      <c r="I584" s="118">
        <v>1</v>
      </c>
      <c r="J584" s="20" t="s">
        <v>21</v>
      </c>
      <c r="K584" s="166">
        <v>0.95</v>
      </c>
      <c r="L584" s="166">
        <f>I584*K584</f>
        <v>0.95</v>
      </c>
      <c r="M584" s="20">
        <f>$M$121*I584</f>
        <v>350</v>
      </c>
      <c r="N584" s="166">
        <f>M584*K584</f>
        <v>332.5</v>
      </c>
    </row>
    <row r="585" spans="1:14" ht="15.75">
      <c r="A585" s="18" t="s">
        <v>651</v>
      </c>
      <c r="B585" s="18">
        <v>3</v>
      </c>
      <c r="C585" s="18" t="s">
        <v>197</v>
      </c>
      <c r="D585" s="48" t="s">
        <v>198</v>
      </c>
      <c r="E585" s="18"/>
      <c r="F585" s="18" t="s">
        <v>32</v>
      </c>
      <c r="G585" s="20" t="s">
        <v>32</v>
      </c>
      <c r="H585" s="18" t="s">
        <v>131</v>
      </c>
      <c r="I585" s="118">
        <v>3</v>
      </c>
      <c r="J585" s="20" t="s">
        <v>21</v>
      </c>
      <c r="K585" s="166">
        <v>0.97</v>
      </c>
      <c r="L585" s="166">
        <f>I585*K585</f>
        <v>2.91</v>
      </c>
      <c r="M585" s="20">
        <f>$M$121*I585</f>
        <v>1050</v>
      </c>
      <c r="N585" s="166">
        <f>M585*K585</f>
        <v>1018.5</v>
      </c>
    </row>
    <row r="586" spans="1:14" ht="15.75">
      <c r="A586" s="18" t="s">
        <v>651</v>
      </c>
      <c r="B586" s="169">
        <v>4</v>
      </c>
      <c r="C586" s="169" t="s">
        <v>195</v>
      </c>
      <c r="D586" s="192" t="s">
        <v>201</v>
      </c>
      <c r="E586" s="169"/>
      <c r="F586" s="169" t="s">
        <v>32</v>
      </c>
      <c r="G586" s="193" t="s">
        <v>32</v>
      </c>
      <c r="H586" s="169" t="s">
        <v>140</v>
      </c>
      <c r="I586" s="194">
        <v>1</v>
      </c>
      <c r="J586" s="193" t="s">
        <v>21</v>
      </c>
      <c r="K586" s="166">
        <v>1.05</v>
      </c>
      <c r="L586" s="166">
        <f>I586*K586</f>
        <v>1.05</v>
      </c>
      <c r="M586" s="20">
        <f>$M$121*I586</f>
        <v>350</v>
      </c>
      <c r="N586" s="166">
        <f>M586*K586</f>
        <v>367.5</v>
      </c>
    </row>
    <row r="587" spans="1:14" ht="15.75">
      <c r="A587" s="18" t="s">
        <v>651</v>
      </c>
      <c r="B587" s="18">
        <v>5</v>
      </c>
      <c r="C587" s="18" t="s">
        <v>197</v>
      </c>
      <c r="D587" s="48" t="s">
        <v>200</v>
      </c>
      <c r="E587" s="18"/>
      <c r="F587" s="18" t="s">
        <v>32</v>
      </c>
      <c r="G587" s="20" t="s">
        <v>32</v>
      </c>
      <c r="H587" s="18" t="s">
        <v>132</v>
      </c>
      <c r="I587" s="118">
        <v>3</v>
      </c>
      <c r="J587" s="20" t="s">
        <v>21</v>
      </c>
      <c r="K587" s="166">
        <v>1</v>
      </c>
      <c r="L587" s="166">
        <f>I587*K587</f>
        <v>3</v>
      </c>
      <c r="M587" s="20">
        <f>$M$121*I587</f>
        <v>1050</v>
      </c>
      <c r="N587" s="166">
        <f>M587*K587</f>
        <v>1050</v>
      </c>
    </row>
    <row r="588" spans="1:14" ht="15.75">
      <c r="A588" s="187"/>
      <c r="B588" s="187"/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91">
        <f>SUM(N580:N587)</f>
        <v>8235.5</v>
      </c>
    </row>
    <row r="589" spans="1:14" ht="15.75">
      <c r="A589" s="201"/>
      <c r="B589" s="201"/>
      <c r="C589" s="201"/>
      <c r="D589" s="202"/>
      <c r="E589" s="201"/>
      <c r="F589" s="201"/>
      <c r="G589" s="203"/>
      <c r="H589" s="201"/>
      <c r="I589" s="204"/>
      <c r="J589" s="203"/>
      <c r="K589" s="205"/>
      <c r="L589" s="205"/>
      <c r="M589" s="203"/>
      <c r="N589" s="205"/>
    </row>
    <row r="590" spans="1:14" s="10" customFormat="1" ht="16.5" thickBot="1">
      <c r="A590" s="208" t="s">
        <v>670</v>
      </c>
      <c r="B590" s="43" t="s">
        <v>4</v>
      </c>
      <c r="C590" s="43" t="s">
        <v>5</v>
      </c>
      <c r="D590" s="44" t="s">
        <v>144</v>
      </c>
      <c r="E590" s="43" t="s">
        <v>6</v>
      </c>
      <c r="F590" s="43" t="s">
        <v>7</v>
      </c>
      <c r="G590" s="45" t="s">
        <v>8</v>
      </c>
      <c r="H590" s="43" t="s">
        <v>9</v>
      </c>
      <c r="I590" s="119" t="s">
        <v>122</v>
      </c>
      <c r="J590" s="45" t="s">
        <v>146</v>
      </c>
      <c r="K590" s="45" t="s">
        <v>10</v>
      </c>
      <c r="L590" s="45" t="s">
        <v>147</v>
      </c>
      <c r="M590" s="45" t="s">
        <v>206</v>
      </c>
      <c r="N590" s="209" t="s">
        <v>207</v>
      </c>
    </row>
    <row r="591" spans="1:14" ht="15.75">
      <c r="A591" s="18" t="s">
        <v>645</v>
      </c>
      <c r="B591" s="18">
        <v>6</v>
      </c>
      <c r="C591" s="40" t="s">
        <v>89</v>
      </c>
      <c r="D591" s="39" t="s">
        <v>149</v>
      </c>
      <c r="E591" s="39"/>
      <c r="F591" s="40" t="s">
        <v>45</v>
      </c>
      <c r="G591" s="41" t="s">
        <v>36</v>
      </c>
      <c r="H591" s="49" t="s">
        <v>148</v>
      </c>
      <c r="I591" s="122">
        <v>2</v>
      </c>
      <c r="J591" s="41" t="s">
        <v>21</v>
      </c>
      <c r="K591" s="166">
        <v>3.04</v>
      </c>
      <c r="L591" s="166">
        <f>I591*K591</f>
        <v>6.08</v>
      </c>
      <c r="M591" s="20">
        <f>$M$107*I591</f>
        <v>1400</v>
      </c>
      <c r="N591" s="166">
        <f>M591*K591</f>
        <v>4256</v>
      </c>
    </row>
    <row r="592" spans="1:14" ht="15.75">
      <c r="A592" s="18" t="s">
        <v>651</v>
      </c>
      <c r="B592" s="18">
        <v>6</v>
      </c>
      <c r="C592" s="40" t="s">
        <v>89</v>
      </c>
      <c r="D592" s="39" t="s">
        <v>149</v>
      </c>
      <c r="E592" s="39"/>
      <c r="F592" s="40" t="s">
        <v>45</v>
      </c>
      <c r="G592" s="41" t="s">
        <v>36</v>
      </c>
      <c r="H592" s="49" t="s">
        <v>148</v>
      </c>
      <c r="I592" s="122">
        <v>2</v>
      </c>
      <c r="J592" s="41" t="s">
        <v>21</v>
      </c>
      <c r="K592" s="166">
        <v>3.04</v>
      </c>
      <c r="L592" s="166">
        <f>I592*K592</f>
        <v>6.08</v>
      </c>
      <c r="M592" s="20">
        <f>$M$121*I592</f>
        <v>700</v>
      </c>
      <c r="N592" s="166">
        <f>M592*K592</f>
        <v>2128</v>
      </c>
    </row>
    <row r="593" spans="1:14" ht="15.75">
      <c r="A593" s="187"/>
      <c r="B593" s="187"/>
      <c r="C593" s="187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91">
        <f>SUM(N591:N592)</f>
        <v>6384</v>
      </c>
    </row>
    <row r="594" spans="1:14" ht="15.75">
      <c r="A594" s="201"/>
      <c r="B594" s="201"/>
      <c r="C594" s="201"/>
      <c r="D594" s="202"/>
      <c r="E594" s="201"/>
      <c r="F594" s="201"/>
      <c r="G594" s="203"/>
      <c r="H594" s="201"/>
      <c r="I594" s="204"/>
      <c r="J594" s="203"/>
      <c r="K594" s="205"/>
      <c r="L594" s="205"/>
      <c r="M594" s="203"/>
      <c r="N594" s="205"/>
    </row>
    <row r="595" spans="1:14" s="10" customFormat="1" ht="16.5" thickBot="1">
      <c r="A595" s="208" t="s">
        <v>670</v>
      </c>
      <c r="B595" s="43" t="s">
        <v>4</v>
      </c>
      <c r="C595" s="43" t="s">
        <v>5</v>
      </c>
      <c r="D595" s="44" t="s">
        <v>144</v>
      </c>
      <c r="E595" s="43" t="s">
        <v>6</v>
      </c>
      <c r="F595" s="43" t="s">
        <v>7</v>
      </c>
      <c r="G595" s="45" t="s">
        <v>8</v>
      </c>
      <c r="H595" s="43" t="s">
        <v>9</v>
      </c>
      <c r="I595" s="119" t="s">
        <v>122</v>
      </c>
      <c r="J595" s="45" t="s">
        <v>146</v>
      </c>
      <c r="K595" s="45" t="s">
        <v>10</v>
      </c>
      <c r="L595" s="45" t="s">
        <v>147</v>
      </c>
      <c r="M595" s="45" t="s">
        <v>206</v>
      </c>
      <c r="N595" s="209" t="s">
        <v>207</v>
      </c>
    </row>
    <row r="596" spans="1:14" ht="15.75">
      <c r="A596" s="18" t="s">
        <v>645</v>
      </c>
      <c r="B596" s="40">
        <v>1</v>
      </c>
      <c r="C596" s="40" t="s">
        <v>83</v>
      </c>
      <c r="D596" s="39" t="s">
        <v>15</v>
      </c>
      <c r="E596" s="40" t="s">
        <v>150</v>
      </c>
      <c r="F596" s="40"/>
      <c r="G596" s="41" t="s">
        <v>155</v>
      </c>
      <c r="H596" s="156" t="s">
        <v>16</v>
      </c>
      <c r="I596" s="122">
        <v>3</v>
      </c>
      <c r="J596" s="41" t="s">
        <v>86</v>
      </c>
      <c r="K596" s="166">
        <v>0.39</v>
      </c>
      <c r="L596" s="166">
        <f>I596*K596</f>
        <v>1.17</v>
      </c>
      <c r="M596" s="20">
        <f>$M$107*I596</f>
        <v>2100</v>
      </c>
      <c r="N596" s="166">
        <f>M596*K596</f>
        <v>819</v>
      </c>
    </row>
    <row r="597" spans="1:14" ht="15.75">
      <c r="A597" s="18" t="s">
        <v>651</v>
      </c>
      <c r="B597" s="40">
        <v>1</v>
      </c>
      <c r="C597" s="40" t="s">
        <v>83</v>
      </c>
      <c r="D597" s="39" t="s">
        <v>17</v>
      </c>
      <c r="E597" s="40" t="s">
        <v>151</v>
      </c>
      <c r="F597" s="40"/>
      <c r="G597" s="41" t="s">
        <v>155</v>
      </c>
      <c r="H597" s="156" t="s">
        <v>568</v>
      </c>
      <c r="I597" s="122">
        <v>3</v>
      </c>
      <c r="J597" s="41" t="s">
        <v>86</v>
      </c>
      <c r="K597" s="166">
        <v>0.52</v>
      </c>
      <c r="L597" s="166">
        <f>I597*K597</f>
        <v>1.56</v>
      </c>
      <c r="M597" s="20">
        <f>$M$121*I597</f>
        <v>1050</v>
      </c>
      <c r="N597" s="166">
        <f>M597*K597</f>
        <v>546</v>
      </c>
    </row>
    <row r="598" spans="1:14" ht="15.75">
      <c r="A598" s="187"/>
      <c r="B598" s="187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91">
        <f>SUM(N596:N597)</f>
        <v>1365</v>
      </c>
    </row>
    <row r="599" spans="1:14" ht="15.75">
      <c r="A599" s="201"/>
      <c r="B599" s="201"/>
      <c r="C599" s="201"/>
      <c r="D599" s="202"/>
      <c r="E599" s="201"/>
      <c r="F599" s="201"/>
      <c r="G599" s="203"/>
      <c r="H599" s="201"/>
      <c r="I599" s="204"/>
      <c r="J599" s="203"/>
      <c r="K599" s="205"/>
      <c r="L599" s="205"/>
      <c r="M599" s="203"/>
      <c r="N599" s="205"/>
    </row>
    <row r="600" spans="1:14" s="10" customFormat="1" ht="16.5" thickBot="1">
      <c r="A600" s="208" t="s">
        <v>670</v>
      </c>
      <c r="B600" s="43" t="s">
        <v>4</v>
      </c>
      <c r="C600" s="43" t="s">
        <v>5</v>
      </c>
      <c r="D600" s="44" t="s">
        <v>144</v>
      </c>
      <c r="E600" s="43" t="s">
        <v>6</v>
      </c>
      <c r="F600" s="43" t="s">
        <v>7</v>
      </c>
      <c r="G600" s="45" t="s">
        <v>8</v>
      </c>
      <c r="H600" s="43" t="s">
        <v>9</v>
      </c>
      <c r="I600" s="119" t="s">
        <v>122</v>
      </c>
      <c r="J600" s="45" t="s">
        <v>146</v>
      </c>
      <c r="K600" s="45" t="s">
        <v>10</v>
      </c>
      <c r="L600" s="45" t="s">
        <v>147</v>
      </c>
      <c r="M600" s="45" t="s">
        <v>206</v>
      </c>
      <c r="N600" s="209" t="s">
        <v>207</v>
      </c>
    </row>
    <row r="601" spans="1:16" s="10" customFormat="1" ht="15.75">
      <c r="A601" s="18" t="s">
        <v>645</v>
      </c>
      <c r="B601" s="50"/>
      <c r="C601" s="18" t="s">
        <v>2</v>
      </c>
      <c r="D601" s="18"/>
      <c r="E601" s="18"/>
      <c r="F601" s="18" t="s">
        <v>596</v>
      </c>
      <c r="G601" s="20"/>
      <c r="H601" s="20"/>
      <c r="I601" s="118">
        <v>1</v>
      </c>
      <c r="J601" s="51" t="s">
        <v>21</v>
      </c>
      <c r="K601" s="166">
        <v>6.25</v>
      </c>
      <c r="L601" s="166">
        <f>I601*K601</f>
        <v>6.25</v>
      </c>
      <c r="M601" s="20">
        <f>$M$107*I601</f>
        <v>700</v>
      </c>
      <c r="N601" s="166">
        <f>M601*K601</f>
        <v>4375</v>
      </c>
      <c r="P601" s="16"/>
    </row>
    <row r="602" spans="1:16" s="10" customFormat="1" ht="15.75">
      <c r="A602" s="18" t="s">
        <v>651</v>
      </c>
      <c r="B602" s="50"/>
      <c r="C602" s="18" t="s">
        <v>2</v>
      </c>
      <c r="D602" s="18"/>
      <c r="E602" s="18"/>
      <c r="F602" s="18" t="s">
        <v>596</v>
      </c>
      <c r="G602" s="20"/>
      <c r="H602" s="20"/>
      <c r="I602" s="118">
        <v>1</v>
      </c>
      <c r="J602" s="51" t="s">
        <v>21</v>
      </c>
      <c r="K602" s="166">
        <v>6.25</v>
      </c>
      <c r="L602" s="166">
        <f>I602*K602</f>
        <v>6.25</v>
      </c>
      <c r="M602" s="20">
        <f>$M$121*I602</f>
        <v>350</v>
      </c>
      <c r="N602" s="166">
        <f>M602*K602</f>
        <v>2187.5</v>
      </c>
      <c r="P602" s="16"/>
    </row>
    <row r="603" spans="1:14" ht="15.75">
      <c r="A603" s="187"/>
      <c r="B603" s="18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91">
        <f>SUM(N601:N602)</f>
        <v>6562.5</v>
      </c>
    </row>
    <row r="604" spans="1:14" ht="15.75">
      <c r="A604" s="201"/>
      <c r="B604" s="201"/>
      <c r="C604" s="201"/>
      <c r="D604" s="202"/>
      <c r="E604" s="201"/>
      <c r="F604" s="201"/>
      <c r="G604" s="203"/>
      <c r="H604" s="201"/>
      <c r="I604" s="204"/>
      <c r="J604" s="203"/>
      <c r="K604" s="205"/>
      <c r="L604" s="205"/>
      <c r="M604" s="203"/>
      <c r="N604" s="205"/>
    </row>
  </sheetData>
  <sheetProtection/>
  <mergeCells count="23">
    <mergeCell ref="C392:J392"/>
    <mergeCell ref="C411:J411"/>
    <mergeCell ref="C427:J427"/>
    <mergeCell ref="C438:J438"/>
    <mergeCell ref="B464:N464"/>
    <mergeCell ref="B576:N576"/>
    <mergeCell ref="C357:J357"/>
    <mergeCell ref="B75:N75"/>
    <mergeCell ref="B2:N2"/>
    <mergeCell ref="C322:J322"/>
    <mergeCell ref="C232:J232"/>
    <mergeCell ref="C245:J245"/>
    <mergeCell ref="C259:J259"/>
    <mergeCell ref="C273:J273"/>
    <mergeCell ref="C288:J288"/>
    <mergeCell ref="C197:J197"/>
    <mergeCell ref="C163:J163"/>
    <mergeCell ref="C77:J77"/>
    <mergeCell ref="C92:J92"/>
    <mergeCell ref="C107:J107"/>
    <mergeCell ref="C121:J121"/>
    <mergeCell ref="C135:J135"/>
    <mergeCell ref="C149:J149"/>
  </mergeCells>
  <printOptions/>
  <pageMargins left="0.7" right="0.7" top="0.75" bottom="0.75" header="0.3" footer="0.3"/>
  <pageSetup fitToHeight="1" fitToWidth="1" horizontalDpi="600" verticalDpi="600" orientation="landscape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5"/>
  <sheetViews>
    <sheetView zoomScale="67" zoomScaleNormal="67" zoomScalePageLayoutView="0" workbookViewId="0" topLeftCell="A242">
      <selection activeCell="F269" sqref="F269"/>
    </sheetView>
  </sheetViews>
  <sheetFormatPr defaultColWidth="9.140625" defaultRowHeight="15"/>
  <cols>
    <col min="1" max="1" width="8.8515625" style="3" customWidth="1"/>
    <col min="2" max="2" width="14.28125" style="11" customWidth="1"/>
    <col min="3" max="3" width="11.00390625" style="11" customWidth="1"/>
    <col min="4" max="4" width="21.140625" style="11" customWidth="1"/>
    <col min="5" max="5" width="14.421875" style="11" customWidth="1"/>
    <col min="6" max="6" width="8.8515625" style="11" customWidth="1"/>
    <col min="7" max="7" width="13.140625" style="11" customWidth="1"/>
    <col min="8" max="11" width="8.8515625" style="11" customWidth="1"/>
    <col min="12" max="12" width="9.28125" style="11" bestFit="1" customWidth="1"/>
    <col min="13" max="14" width="8.8515625" style="11" customWidth="1"/>
    <col min="15" max="15" width="10.57421875" style="11" customWidth="1"/>
  </cols>
  <sheetData>
    <row r="1" spans="2:15" ht="30.75" customHeight="1" thickBot="1">
      <c r="B1" s="171" t="s">
        <v>423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7" s="8" customFormat="1" ht="30" customHeight="1" thickBot="1">
      <c r="B2" s="64" t="s">
        <v>329</v>
      </c>
      <c r="C2" s="65" t="s">
        <v>362</v>
      </c>
      <c r="D2" s="65" t="s">
        <v>389</v>
      </c>
      <c r="E2" s="65" t="s">
        <v>398</v>
      </c>
      <c r="F2" s="65" t="s">
        <v>363</v>
      </c>
      <c r="G2" s="66" t="s">
        <v>364</v>
      </c>
      <c r="H2" s="67" t="s">
        <v>397</v>
      </c>
      <c r="I2" s="68"/>
      <c r="J2" s="66" t="s">
        <v>372</v>
      </c>
      <c r="K2" s="69" t="s">
        <v>418</v>
      </c>
      <c r="L2" s="69" t="s">
        <v>419</v>
      </c>
      <c r="M2" s="69" t="s">
        <v>420</v>
      </c>
      <c r="N2" s="69" t="s">
        <v>421</v>
      </c>
      <c r="O2" s="67" t="s">
        <v>424</v>
      </c>
      <c r="Q2" s="9"/>
    </row>
    <row r="3" spans="1:17" ht="14.25">
      <c r="A3" s="3">
        <v>1</v>
      </c>
      <c r="B3" s="70" t="s">
        <v>330</v>
      </c>
      <c r="C3" s="71" t="s">
        <v>338</v>
      </c>
      <c r="D3" s="72" t="s">
        <v>387</v>
      </c>
      <c r="E3" s="73" t="s">
        <v>166</v>
      </c>
      <c r="F3" s="74" t="s">
        <v>384</v>
      </c>
      <c r="G3" s="72" t="s">
        <v>210</v>
      </c>
      <c r="H3" s="72"/>
      <c r="I3" s="72"/>
      <c r="J3" s="72"/>
      <c r="K3" s="72">
        <f>0+(VALUE(F3)=-24)</f>
        <v>0</v>
      </c>
      <c r="L3" s="72">
        <f>0+(VALUE(F3)=24)</f>
        <v>1</v>
      </c>
      <c r="M3" s="72">
        <f>0+(VALUE(F3)=-18)</f>
        <v>0</v>
      </c>
      <c r="N3" s="75">
        <f aca="true" t="shared" si="0" ref="N3:N26">0+(VALUE(F3)=18)</f>
        <v>0</v>
      </c>
      <c r="O3" s="76">
        <f>SUM(K3:N3)</f>
        <v>1</v>
      </c>
      <c r="Q3" s="6"/>
    </row>
    <row r="4" spans="1:17" ht="14.25">
      <c r="A4" s="3">
        <v>2</v>
      </c>
      <c r="B4" s="70" t="s">
        <v>330</v>
      </c>
      <c r="C4" s="71" t="s">
        <v>339</v>
      </c>
      <c r="D4" s="72" t="s">
        <v>387</v>
      </c>
      <c r="E4" s="73" t="s">
        <v>167</v>
      </c>
      <c r="F4" s="74" t="s">
        <v>384</v>
      </c>
      <c r="G4" s="72" t="s">
        <v>210</v>
      </c>
      <c r="H4" s="72"/>
      <c r="I4" s="72"/>
      <c r="J4" s="72"/>
      <c r="K4" s="72">
        <f aca="true" t="shared" si="1" ref="K4:K11">0+(VALUE(F4)=-24)</f>
        <v>0</v>
      </c>
      <c r="L4" s="72">
        <f aca="true" t="shared" si="2" ref="L4:L11">0+(VALUE(F4)=24)</f>
        <v>1</v>
      </c>
      <c r="M4" s="72">
        <f aca="true" t="shared" si="3" ref="M4:M11">0+(VALUE(F4)=-18)</f>
        <v>0</v>
      </c>
      <c r="N4" s="75">
        <f t="shared" si="0"/>
        <v>0</v>
      </c>
      <c r="O4" s="76">
        <f aca="true" t="shared" si="4" ref="O4:O69">SUM(K4:N4)</f>
        <v>1</v>
      </c>
      <c r="Q4" s="6"/>
    </row>
    <row r="5" spans="1:17" ht="14.25">
      <c r="A5" s="3">
        <v>3</v>
      </c>
      <c r="B5" s="70" t="s">
        <v>330</v>
      </c>
      <c r="C5" s="71" t="s">
        <v>340</v>
      </c>
      <c r="D5" s="72" t="s">
        <v>388</v>
      </c>
      <c r="E5" s="73" t="s">
        <v>165</v>
      </c>
      <c r="F5" s="74" t="s">
        <v>386</v>
      </c>
      <c r="G5" s="72" t="s">
        <v>210</v>
      </c>
      <c r="H5" s="72"/>
      <c r="I5" s="72"/>
      <c r="J5" s="72"/>
      <c r="K5" s="72">
        <f t="shared" si="1"/>
        <v>0</v>
      </c>
      <c r="L5" s="72">
        <f t="shared" si="2"/>
        <v>0</v>
      </c>
      <c r="M5" s="72">
        <f t="shared" si="3"/>
        <v>1</v>
      </c>
      <c r="N5" s="75">
        <f t="shared" si="0"/>
        <v>0</v>
      </c>
      <c r="O5" s="76">
        <f t="shared" si="4"/>
        <v>1</v>
      </c>
      <c r="Q5" s="6"/>
    </row>
    <row r="6" spans="1:17" ht="14.25">
      <c r="A6" s="3">
        <v>4</v>
      </c>
      <c r="B6" s="70" t="s">
        <v>330</v>
      </c>
      <c r="C6" s="71" t="s">
        <v>341</v>
      </c>
      <c r="D6" s="72" t="s">
        <v>388</v>
      </c>
      <c r="E6" s="73" t="s">
        <v>165</v>
      </c>
      <c r="F6" s="74" t="s">
        <v>385</v>
      </c>
      <c r="G6" s="72" t="s">
        <v>210</v>
      </c>
      <c r="H6" s="72"/>
      <c r="I6" s="72"/>
      <c r="J6" s="72"/>
      <c r="K6" s="72">
        <f t="shared" si="1"/>
        <v>0</v>
      </c>
      <c r="L6" s="72">
        <f t="shared" si="2"/>
        <v>0</v>
      </c>
      <c r="M6" s="72">
        <f t="shared" si="3"/>
        <v>0</v>
      </c>
      <c r="N6" s="75">
        <f t="shared" si="0"/>
        <v>1</v>
      </c>
      <c r="O6" s="76">
        <f t="shared" si="4"/>
        <v>1</v>
      </c>
      <c r="Q6" s="6"/>
    </row>
    <row r="7" spans="1:17" ht="14.25">
      <c r="A7" s="3">
        <v>5</v>
      </c>
      <c r="B7" s="70" t="s">
        <v>330</v>
      </c>
      <c r="C7" s="71" t="s">
        <v>342</v>
      </c>
      <c r="D7" s="72" t="s">
        <v>388</v>
      </c>
      <c r="E7" s="73" t="s">
        <v>166</v>
      </c>
      <c r="F7" s="74" t="s">
        <v>386</v>
      </c>
      <c r="G7" s="72" t="s">
        <v>210</v>
      </c>
      <c r="H7" s="72"/>
      <c r="I7" s="72"/>
      <c r="J7" s="72"/>
      <c r="K7" s="72">
        <f t="shared" si="1"/>
        <v>0</v>
      </c>
      <c r="L7" s="72">
        <f t="shared" si="2"/>
        <v>0</v>
      </c>
      <c r="M7" s="72">
        <f t="shared" si="3"/>
        <v>1</v>
      </c>
      <c r="N7" s="75">
        <f t="shared" si="0"/>
        <v>0</v>
      </c>
      <c r="O7" s="76">
        <f t="shared" si="4"/>
        <v>1</v>
      </c>
      <c r="Q7" s="6"/>
    </row>
    <row r="8" spans="1:17" ht="14.25">
      <c r="A8" s="3">
        <v>6</v>
      </c>
      <c r="B8" s="70" t="s">
        <v>330</v>
      </c>
      <c r="C8" s="71" t="s">
        <v>343</v>
      </c>
      <c r="D8" s="72" t="s">
        <v>388</v>
      </c>
      <c r="E8" s="73" t="s">
        <v>166</v>
      </c>
      <c r="F8" s="74" t="s">
        <v>385</v>
      </c>
      <c r="G8" s="72" t="s">
        <v>210</v>
      </c>
      <c r="H8" s="72"/>
      <c r="I8" s="72"/>
      <c r="J8" s="72"/>
      <c r="K8" s="72">
        <f t="shared" si="1"/>
        <v>0</v>
      </c>
      <c r="L8" s="72">
        <f t="shared" si="2"/>
        <v>0</v>
      </c>
      <c r="M8" s="72">
        <f t="shared" si="3"/>
        <v>0</v>
      </c>
      <c r="N8" s="75">
        <f t="shared" si="0"/>
        <v>1</v>
      </c>
      <c r="O8" s="76">
        <f t="shared" si="4"/>
        <v>1</v>
      </c>
      <c r="Q8" s="6"/>
    </row>
    <row r="9" spans="1:17" ht="14.25">
      <c r="A9" s="3">
        <v>7</v>
      </c>
      <c r="B9" s="70" t="s">
        <v>330</v>
      </c>
      <c r="C9" s="71" t="s">
        <v>344</v>
      </c>
      <c r="D9" s="72" t="s">
        <v>388</v>
      </c>
      <c r="E9" s="73" t="s">
        <v>167</v>
      </c>
      <c r="F9" s="74" t="s">
        <v>386</v>
      </c>
      <c r="G9" s="72" t="s">
        <v>210</v>
      </c>
      <c r="H9" s="72"/>
      <c r="I9" s="72"/>
      <c r="J9" s="72"/>
      <c r="K9" s="72">
        <f t="shared" si="1"/>
        <v>0</v>
      </c>
      <c r="L9" s="72">
        <f t="shared" si="2"/>
        <v>0</v>
      </c>
      <c r="M9" s="72">
        <f t="shared" si="3"/>
        <v>1</v>
      </c>
      <c r="N9" s="75">
        <f t="shared" si="0"/>
        <v>0</v>
      </c>
      <c r="O9" s="76">
        <f t="shared" si="4"/>
        <v>1</v>
      </c>
      <c r="Q9" s="6"/>
    </row>
    <row r="10" spans="1:17" ht="14.25">
      <c r="A10" s="3">
        <v>8</v>
      </c>
      <c r="B10" s="70" t="s">
        <v>330</v>
      </c>
      <c r="C10" s="71" t="s">
        <v>345</v>
      </c>
      <c r="D10" s="72" t="s">
        <v>388</v>
      </c>
      <c r="E10" s="73" t="s">
        <v>167</v>
      </c>
      <c r="F10" s="74" t="s">
        <v>385</v>
      </c>
      <c r="G10" s="72" t="s">
        <v>210</v>
      </c>
      <c r="H10" s="72"/>
      <c r="I10" s="72"/>
      <c r="J10" s="72"/>
      <c r="K10" s="72">
        <f t="shared" si="1"/>
        <v>0</v>
      </c>
      <c r="L10" s="72">
        <f t="shared" si="2"/>
        <v>0</v>
      </c>
      <c r="M10" s="72">
        <f t="shared" si="3"/>
        <v>0</v>
      </c>
      <c r="N10" s="75">
        <f t="shared" si="0"/>
        <v>1</v>
      </c>
      <c r="O10" s="76">
        <f t="shared" si="4"/>
        <v>1</v>
      </c>
      <c r="Q10" s="6"/>
    </row>
    <row r="11" spans="1:17" ht="14.25">
      <c r="A11" s="3">
        <v>9</v>
      </c>
      <c r="B11" s="70" t="s">
        <v>330</v>
      </c>
      <c r="C11" s="71" t="s">
        <v>346</v>
      </c>
      <c r="D11" s="72" t="s">
        <v>388</v>
      </c>
      <c r="E11" s="73" t="s">
        <v>168</v>
      </c>
      <c r="F11" s="74" t="s">
        <v>386</v>
      </c>
      <c r="G11" s="72" t="s">
        <v>210</v>
      </c>
      <c r="H11" s="72"/>
      <c r="I11" s="72"/>
      <c r="J11" s="72"/>
      <c r="K11" s="72">
        <f t="shared" si="1"/>
        <v>0</v>
      </c>
      <c r="L11" s="72">
        <f t="shared" si="2"/>
        <v>0</v>
      </c>
      <c r="M11" s="72">
        <f t="shared" si="3"/>
        <v>1</v>
      </c>
      <c r="N11" s="75">
        <f t="shared" si="0"/>
        <v>0</v>
      </c>
      <c r="O11" s="76">
        <f t="shared" si="4"/>
        <v>1</v>
      </c>
      <c r="Q11" s="6"/>
    </row>
    <row r="12" spans="1:17" ht="14.25">
      <c r="A12" s="3">
        <v>10</v>
      </c>
      <c r="B12" s="70" t="s">
        <v>330</v>
      </c>
      <c r="C12" s="71" t="s">
        <v>347</v>
      </c>
      <c r="D12" s="72" t="s">
        <v>388</v>
      </c>
      <c r="E12" s="73" t="s">
        <v>168</v>
      </c>
      <c r="F12" s="74" t="s">
        <v>385</v>
      </c>
      <c r="G12" s="72" t="s">
        <v>210</v>
      </c>
      <c r="H12" s="72"/>
      <c r="I12" s="72"/>
      <c r="J12" s="72"/>
      <c r="K12" s="72">
        <f aca="true" t="shared" si="5" ref="K12:K77">0+(VALUE(F12)=-24)</f>
        <v>0</v>
      </c>
      <c r="L12" s="72">
        <f aca="true" t="shared" si="6" ref="L12:L77">0+(VALUE(F12)=24)</f>
        <v>0</v>
      </c>
      <c r="M12" s="72">
        <f aca="true" t="shared" si="7" ref="M12:M77">0+(VALUE(F12)=-18)</f>
        <v>0</v>
      </c>
      <c r="N12" s="75">
        <f t="shared" si="0"/>
        <v>1</v>
      </c>
      <c r="O12" s="76">
        <f t="shared" si="4"/>
        <v>1</v>
      </c>
      <c r="Q12" s="6"/>
    </row>
    <row r="13" spans="1:17" ht="14.25">
      <c r="A13" s="3">
        <v>11</v>
      </c>
      <c r="B13" s="70" t="s">
        <v>330</v>
      </c>
      <c r="C13" s="71" t="s">
        <v>348</v>
      </c>
      <c r="D13" s="72" t="s">
        <v>388</v>
      </c>
      <c r="E13" s="73" t="s">
        <v>168</v>
      </c>
      <c r="F13" s="74" t="s">
        <v>386</v>
      </c>
      <c r="G13" s="72" t="s">
        <v>210</v>
      </c>
      <c r="H13" s="72"/>
      <c r="I13" s="72"/>
      <c r="J13" s="72"/>
      <c r="K13" s="72">
        <f t="shared" si="5"/>
        <v>0</v>
      </c>
      <c r="L13" s="72">
        <f t="shared" si="6"/>
        <v>0</v>
      </c>
      <c r="M13" s="72">
        <f t="shared" si="7"/>
        <v>1</v>
      </c>
      <c r="N13" s="75">
        <f t="shared" si="0"/>
        <v>0</v>
      </c>
      <c r="O13" s="76">
        <f t="shared" si="4"/>
        <v>1</v>
      </c>
      <c r="Q13" s="6"/>
    </row>
    <row r="14" spans="1:17" ht="14.25">
      <c r="A14" s="3">
        <v>12</v>
      </c>
      <c r="B14" s="70" t="s">
        <v>330</v>
      </c>
      <c r="C14" s="71" t="s">
        <v>349</v>
      </c>
      <c r="D14" s="72" t="s">
        <v>388</v>
      </c>
      <c r="E14" s="73" t="s">
        <v>168</v>
      </c>
      <c r="F14" s="74" t="s">
        <v>385</v>
      </c>
      <c r="G14" s="72" t="s">
        <v>210</v>
      </c>
      <c r="H14" s="72"/>
      <c r="I14" s="72"/>
      <c r="J14" s="72"/>
      <c r="K14" s="72">
        <f t="shared" si="5"/>
        <v>0</v>
      </c>
      <c r="L14" s="72">
        <f t="shared" si="6"/>
        <v>0</v>
      </c>
      <c r="M14" s="72">
        <f t="shared" si="7"/>
        <v>0</v>
      </c>
      <c r="N14" s="75">
        <f t="shared" si="0"/>
        <v>1</v>
      </c>
      <c r="O14" s="76">
        <f t="shared" si="4"/>
        <v>1</v>
      </c>
      <c r="Q14" s="6"/>
    </row>
    <row r="15" spans="1:17" ht="14.25">
      <c r="A15" s="3">
        <v>13</v>
      </c>
      <c r="B15" s="70" t="s">
        <v>330</v>
      </c>
      <c r="C15" s="71" t="s">
        <v>350</v>
      </c>
      <c r="D15" s="72" t="s">
        <v>387</v>
      </c>
      <c r="E15" s="73" t="s">
        <v>169</v>
      </c>
      <c r="F15" s="74" t="s">
        <v>384</v>
      </c>
      <c r="G15" s="72" t="s">
        <v>210</v>
      </c>
      <c r="H15" s="72"/>
      <c r="I15" s="72"/>
      <c r="J15" s="72"/>
      <c r="K15" s="72">
        <f t="shared" si="5"/>
        <v>0</v>
      </c>
      <c r="L15" s="72">
        <f t="shared" si="6"/>
        <v>1</v>
      </c>
      <c r="M15" s="72">
        <f t="shared" si="7"/>
        <v>0</v>
      </c>
      <c r="N15" s="75">
        <f t="shared" si="0"/>
        <v>0</v>
      </c>
      <c r="O15" s="76">
        <f t="shared" si="4"/>
        <v>1</v>
      </c>
      <c r="Q15" s="6"/>
    </row>
    <row r="16" spans="1:17" ht="14.25">
      <c r="A16" s="3">
        <v>14</v>
      </c>
      <c r="B16" s="70" t="s">
        <v>330</v>
      </c>
      <c r="C16" s="71" t="s">
        <v>351</v>
      </c>
      <c r="D16" s="72" t="s">
        <v>387</v>
      </c>
      <c r="E16" s="73" t="s">
        <v>172</v>
      </c>
      <c r="F16" s="74" t="s">
        <v>384</v>
      </c>
      <c r="G16" s="72" t="s">
        <v>210</v>
      </c>
      <c r="H16" s="72"/>
      <c r="I16" s="72"/>
      <c r="J16" s="72"/>
      <c r="K16" s="72">
        <f t="shared" si="5"/>
        <v>0</v>
      </c>
      <c r="L16" s="72">
        <f t="shared" si="6"/>
        <v>1</v>
      </c>
      <c r="M16" s="72">
        <f t="shared" si="7"/>
        <v>0</v>
      </c>
      <c r="N16" s="75">
        <f t="shared" si="0"/>
        <v>0</v>
      </c>
      <c r="O16" s="76">
        <f t="shared" si="4"/>
        <v>1</v>
      </c>
      <c r="Q16" s="6"/>
    </row>
    <row r="17" spans="1:17" ht="14.25">
      <c r="A17" s="3">
        <v>15</v>
      </c>
      <c r="B17" s="70" t="s">
        <v>330</v>
      </c>
      <c r="C17" s="71" t="s">
        <v>352</v>
      </c>
      <c r="D17" s="72" t="s">
        <v>388</v>
      </c>
      <c r="E17" s="73" t="s">
        <v>169</v>
      </c>
      <c r="F17" s="74" t="s">
        <v>386</v>
      </c>
      <c r="G17" s="72" t="s">
        <v>210</v>
      </c>
      <c r="H17" s="72"/>
      <c r="I17" s="72"/>
      <c r="J17" s="72"/>
      <c r="K17" s="72">
        <f t="shared" si="5"/>
        <v>0</v>
      </c>
      <c r="L17" s="72">
        <f t="shared" si="6"/>
        <v>0</v>
      </c>
      <c r="M17" s="72">
        <f t="shared" si="7"/>
        <v>1</v>
      </c>
      <c r="N17" s="75">
        <f t="shared" si="0"/>
        <v>0</v>
      </c>
      <c r="O17" s="76">
        <f t="shared" si="4"/>
        <v>1</v>
      </c>
      <c r="Q17" s="6"/>
    </row>
    <row r="18" spans="1:17" ht="14.25">
      <c r="A18" s="3">
        <v>16</v>
      </c>
      <c r="B18" s="70" t="s">
        <v>330</v>
      </c>
      <c r="C18" s="71" t="s">
        <v>353</v>
      </c>
      <c r="D18" s="72" t="s">
        <v>388</v>
      </c>
      <c r="E18" s="73" t="s">
        <v>169</v>
      </c>
      <c r="F18" s="74" t="s">
        <v>385</v>
      </c>
      <c r="G18" s="72" t="s">
        <v>210</v>
      </c>
      <c r="H18" s="72"/>
      <c r="I18" s="72"/>
      <c r="J18" s="72"/>
      <c r="K18" s="72">
        <f t="shared" si="5"/>
        <v>0</v>
      </c>
      <c r="L18" s="72">
        <f t="shared" si="6"/>
        <v>0</v>
      </c>
      <c r="M18" s="72">
        <f t="shared" si="7"/>
        <v>0</v>
      </c>
      <c r="N18" s="75">
        <f t="shared" si="0"/>
        <v>1</v>
      </c>
      <c r="O18" s="76">
        <f t="shared" si="4"/>
        <v>1</v>
      </c>
      <c r="Q18" s="6"/>
    </row>
    <row r="19" spans="1:17" ht="14.25">
      <c r="A19" s="3">
        <v>17</v>
      </c>
      <c r="B19" s="70" t="s">
        <v>330</v>
      </c>
      <c r="C19" s="71" t="s">
        <v>354</v>
      </c>
      <c r="D19" s="72" t="s">
        <v>388</v>
      </c>
      <c r="E19" s="73" t="s">
        <v>170</v>
      </c>
      <c r="F19" s="74" t="s">
        <v>386</v>
      </c>
      <c r="G19" s="72" t="s">
        <v>210</v>
      </c>
      <c r="H19" s="72"/>
      <c r="I19" s="72"/>
      <c r="J19" s="72"/>
      <c r="K19" s="72">
        <f t="shared" si="5"/>
        <v>0</v>
      </c>
      <c r="L19" s="72">
        <f t="shared" si="6"/>
        <v>0</v>
      </c>
      <c r="M19" s="72">
        <f t="shared" si="7"/>
        <v>1</v>
      </c>
      <c r="N19" s="75">
        <f t="shared" si="0"/>
        <v>0</v>
      </c>
      <c r="O19" s="76">
        <f t="shared" si="4"/>
        <v>1</v>
      </c>
      <c r="Q19" s="6"/>
    </row>
    <row r="20" spans="1:17" ht="14.25">
      <c r="A20" s="3">
        <v>18</v>
      </c>
      <c r="B20" s="70" t="s">
        <v>330</v>
      </c>
      <c r="C20" s="71" t="s">
        <v>355</v>
      </c>
      <c r="D20" s="72" t="s">
        <v>388</v>
      </c>
      <c r="E20" s="73" t="s">
        <v>170</v>
      </c>
      <c r="F20" s="74" t="s">
        <v>385</v>
      </c>
      <c r="G20" s="72" t="s">
        <v>210</v>
      </c>
      <c r="H20" s="72"/>
      <c r="I20" s="72"/>
      <c r="J20" s="72"/>
      <c r="K20" s="72">
        <f t="shared" si="5"/>
        <v>0</v>
      </c>
      <c r="L20" s="72">
        <f t="shared" si="6"/>
        <v>0</v>
      </c>
      <c r="M20" s="72">
        <f t="shared" si="7"/>
        <v>0</v>
      </c>
      <c r="N20" s="75">
        <f t="shared" si="0"/>
        <v>1</v>
      </c>
      <c r="O20" s="76">
        <f t="shared" si="4"/>
        <v>1</v>
      </c>
      <c r="Q20" s="6"/>
    </row>
    <row r="21" spans="1:17" ht="14.25">
      <c r="A21" s="3">
        <v>19</v>
      </c>
      <c r="B21" s="70" t="s">
        <v>330</v>
      </c>
      <c r="C21" s="71" t="s">
        <v>356</v>
      </c>
      <c r="D21" s="72" t="s">
        <v>388</v>
      </c>
      <c r="E21" s="73" t="s">
        <v>170</v>
      </c>
      <c r="F21" s="74" t="s">
        <v>386</v>
      </c>
      <c r="G21" s="72" t="s">
        <v>210</v>
      </c>
      <c r="H21" s="72"/>
      <c r="I21" s="72"/>
      <c r="J21" s="72"/>
      <c r="K21" s="72">
        <f t="shared" si="5"/>
        <v>0</v>
      </c>
      <c r="L21" s="72">
        <f t="shared" si="6"/>
        <v>0</v>
      </c>
      <c r="M21" s="72">
        <f t="shared" si="7"/>
        <v>1</v>
      </c>
      <c r="N21" s="75">
        <f t="shared" si="0"/>
        <v>0</v>
      </c>
      <c r="O21" s="76">
        <f t="shared" si="4"/>
        <v>1</v>
      </c>
      <c r="Q21" s="6"/>
    </row>
    <row r="22" spans="1:17" ht="14.25">
      <c r="A22" s="3">
        <v>20</v>
      </c>
      <c r="B22" s="70" t="s">
        <v>330</v>
      </c>
      <c r="C22" s="71" t="s">
        <v>357</v>
      </c>
      <c r="D22" s="72" t="s">
        <v>388</v>
      </c>
      <c r="E22" s="73" t="s">
        <v>170</v>
      </c>
      <c r="F22" s="74" t="s">
        <v>385</v>
      </c>
      <c r="G22" s="72" t="s">
        <v>210</v>
      </c>
      <c r="H22" s="72"/>
      <c r="I22" s="72"/>
      <c r="J22" s="72"/>
      <c r="K22" s="72">
        <f t="shared" si="5"/>
        <v>0</v>
      </c>
      <c r="L22" s="72">
        <f t="shared" si="6"/>
        <v>0</v>
      </c>
      <c r="M22" s="72">
        <f t="shared" si="7"/>
        <v>0</v>
      </c>
      <c r="N22" s="75">
        <f t="shared" si="0"/>
        <v>1</v>
      </c>
      <c r="O22" s="76">
        <f t="shared" si="4"/>
        <v>1</v>
      </c>
      <c r="Q22" s="6"/>
    </row>
    <row r="23" spans="1:17" ht="14.25">
      <c r="A23" s="3">
        <v>21</v>
      </c>
      <c r="B23" s="70" t="s">
        <v>330</v>
      </c>
      <c r="C23" s="71" t="s">
        <v>358</v>
      </c>
      <c r="D23" s="72" t="s">
        <v>388</v>
      </c>
      <c r="E23" s="73" t="s">
        <v>171</v>
      </c>
      <c r="F23" s="74" t="s">
        <v>386</v>
      </c>
      <c r="G23" s="72" t="s">
        <v>210</v>
      </c>
      <c r="H23" s="72"/>
      <c r="I23" s="72"/>
      <c r="J23" s="72"/>
      <c r="K23" s="72">
        <f t="shared" si="5"/>
        <v>0</v>
      </c>
      <c r="L23" s="72">
        <f t="shared" si="6"/>
        <v>0</v>
      </c>
      <c r="M23" s="72">
        <f t="shared" si="7"/>
        <v>1</v>
      </c>
      <c r="N23" s="75">
        <f t="shared" si="0"/>
        <v>0</v>
      </c>
      <c r="O23" s="76">
        <f t="shared" si="4"/>
        <v>1</v>
      </c>
      <c r="Q23" s="6"/>
    </row>
    <row r="24" spans="1:17" ht="14.25">
      <c r="A24" s="3">
        <v>22</v>
      </c>
      <c r="B24" s="70" t="s">
        <v>330</v>
      </c>
      <c r="C24" s="71" t="s">
        <v>359</v>
      </c>
      <c r="D24" s="72" t="s">
        <v>388</v>
      </c>
      <c r="E24" s="73" t="s">
        <v>171</v>
      </c>
      <c r="F24" s="74" t="s">
        <v>385</v>
      </c>
      <c r="G24" s="72" t="s">
        <v>210</v>
      </c>
      <c r="H24" s="72"/>
      <c r="I24" s="72"/>
      <c r="J24" s="72"/>
      <c r="K24" s="72">
        <f t="shared" si="5"/>
        <v>0</v>
      </c>
      <c r="L24" s="72">
        <f t="shared" si="6"/>
        <v>0</v>
      </c>
      <c r="M24" s="72">
        <f t="shared" si="7"/>
        <v>0</v>
      </c>
      <c r="N24" s="75">
        <f t="shared" si="0"/>
        <v>1</v>
      </c>
      <c r="O24" s="76">
        <f t="shared" si="4"/>
        <v>1</v>
      </c>
      <c r="Q24" s="6"/>
    </row>
    <row r="25" spans="1:17" ht="14.25">
      <c r="A25" s="3">
        <v>23</v>
      </c>
      <c r="B25" s="70" t="s">
        <v>330</v>
      </c>
      <c r="C25" s="71" t="s">
        <v>360</v>
      </c>
      <c r="D25" s="72" t="s">
        <v>388</v>
      </c>
      <c r="E25" s="73" t="s">
        <v>172</v>
      </c>
      <c r="F25" s="74" t="s">
        <v>386</v>
      </c>
      <c r="G25" s="72" t="s">
        <v>210</v>
      </c>
      <c r="H25" s="72"/>
      <c r="I25" s="72"/>
      <c r="J25" s="72"/>
      <c r="K25" s="72">
        <f t="shared" si="5"/>
        <v>0</v>
      </c>
      <c r="L25" s="72">
        <f t="shared" si="6"/>
        <v>0</v>
      </c>
      <c r="M25" s="72">
        <f t="shared" si="7"/>
        <v>1</v>
      </c>
      <c r="N25" s="75">
        <f t="shared" si="0"/>
        <v>0</v>
      </c>
      <c r="O25" s="76">
        <f t="shared" si="4"/>
        <v>1</v>
      </c>
      <c r="Q25" s="6"/>
    </row>
    <row r="26" spans="1:17" ht="14.25">
      <c r="A26" s="3">
        <v>24</v>
      </c>
      <c r="B26" s="70" t="s">
        <v>330</v>
      </c>
      <c r="C26" s="71" t="s">
        <v>361</v>
      </c>
      <c r="D26" s="72" t="s">
        <v>388</v>
      </c>
      <c r="E26" s="73" t="s">
        <v>172</v>
      </c>
      <c r="F26" s="74" t="s">
        <v>385</v>
      </c>
      <c r="G26" s="72" t="s">
        <v>210</v>
      </c>
      <c r="H26" s="72"/>
      <c r="I26" s="72"/>
      <c r="J26" s="72"/>
      <c r="K26" s="72">
        <f t="shared" si="5"/>
        <v>0</v>
      </c>
      <c r="L26" s="72">
        <f t="shared" si="6"/>
        <v>0</v>
      </c>
      <c r="M26" s="72">
        <f t="shared" si="7"/>
        <v>0</v>
      </c>
      <c r="N26" s="75">
        <f t="shared" si="0"/>
        <v>1</v>
      </c>
      <c r="O26" s="76">
        <f t="shared" si="4"/>
        <v>1</v>
      </c>
      <c r="Q26" s="6"/>
    </row>
    <row r="27" spans="2:17" ht="14.25">
      <c r="B27" s="70" t="s">
        <v>417</v>
      </c>
      <c r="C27" s="71"/>
      <c r="D27" s="72"/>
      <c r="E27" s="72"/>
      <c r="F27" s="72"/>
      <c r="G27" s="72"/>
      <c r="H27" s="72"/>
      <c r="I27" s="72"/>
      <c r="J27" s="72"/>
      <c r="K27" s="72">
        <f>SUM(K3:K26)</f>
        <v>0</v>
      </c>
      <c r="L27" s="72">
        <f>SUM(L3:L26)</f>
        <v>4</v>
      </c>
      <c r="M27" s="72">
        <f>SUM(M3:M26)</f>
        <v>10</v>
      </c>
      <c r="N27" s="72">
        <f>SUM(N3:N26)</f>
        <v>10</v>
      </c>
      <c r="O27" s="76">
        <f t="shared" si="4"/>
        <v>24</v>
      </c>
      <c r="Q27" s="6"/>
    </row>
    <row r="28" spans="2:17" ht="14.25">
      <c r="B28" s="7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5"/>
      <c r="O28" s="76"/>
      <c r="Q28" s="6"/>
    </row>
    <row r="29" spans="1:17" ht="14.25">
      <c r="A29" s="3">
        <v>1</v>
      </c>
      <c r="B29" s="12" t="s">
        <v>331</v>
      </c>
      <c r="C29" s="71" t="s">
        <v>338</v>
      </c>
      <c r="D29" s="72" t="s">
        <v>387</v>
      </c>
      <c r="E29" s="77" t="s">
        <v>178</v>
      </c>
      <c r="F29" s="74" t="s">
        <v>384</v>
      </c>
      <c r="G29" s="72" t="s">
        <v>211</v>
      </c>
      <c r="H29" s="72"/>
      <c r="I29" s="72"/>
      <c r="J29" s="72"/>
      <c r="K29" s="72">
        <f t="shared" si="5"/>
        <v>0</v>
      </c>
      <c r="L29" s="72">
        <f t="shared" si="6"/>
        <v>1</v>
      </c>
      <c r="M29" s="72">
        <f t="shared" si="7"/>
        <v>0</v>
      </c>
      <c r="N29" s="75">
        <f aca="true" t="shared" si="8" ref="N29:N52">0+(VALUE(F29)=18)</f>
        <v>0</v>
      </c>
      <c r="O29" s="76">
        <f t="shared" si="4"/>
        <v>1</v>
      </c>
      <c r="Q29" s="6"/>
    </row>
    <row r="30" spans="1:17" ht="14.25">
      <c r="A30" s="3">
        <v>2</v>
      </c>
      <c r="B30" s="12" t="s">
        <v>331</v>
      </c>
      <c r="C30" s="71" t="s">
        <v>339</v>
      </c>
      <c r="D30" s="72" t="s">
        <v>387</v>
      </c>
      <c r="E30" s="79" t="s">
        <v>173</v>
      </c>
      <c r="F30" s="74" t="s">
        <v>384</v>
      </c>
      <c r="G30" s="72" t="s">
        <v>213</v>
      </c>
      <c r="H30" s="72"/>
      <c r="I30" s="72"/>
      <c r="J30" s="72"/>
      <c r="K30" s="72">
        <f t="shared" si="5"/>
        <v>0</v>
      </c>
      <c r="L30" s="72">
        <f t="shared" si="6"/>
        <v>1</v>
      </c>
      <c r="M30" s="72">
        <f t="shared" si="7"/>
        <v>0</v>
      </c>
      <c r="N30" s="75">
        <f t="shared" si="8"/>
        <v>0</v>
      </c>
      <c r="O30" s="76">
        <f t="shared" si="4"/>
        <v>1</v>
      </c>
      <c r="Q30" s="6"/>
    </row>
    <row r="31" spans="1:17" ht="14.25">
      <c r="A31" s="3">
        <v>3</v>
      </c>
      <c r="B31" s="12" t="s">
        <v>331</v>
      </c>
      <c r="C31" s="71" t="s">
        <v>340</v>
      </c>
      <c r="D31" s="72" t="s">
        <v>388</v>
      </c>
      <c r="E31" s="77" t="s">
        <v>178</v>
      </c>
      <c r="F31" s="74" t="s">
        <v>386</v>
      </c>
      <c r="G31" s="72" t="s">
        <v>211</v>
      </c>
      <c r="H31" s="72"/>
      <c r="I31" s="72"/>
      <c r="J31" s="72"/>
      <c r="K31" s="72">
        <f t="shared" si="5"/>
        <v>0</v>
      </c>
      <c r="L31" s="72">
        <f t="shared" si="6"/>
        <v>0</v>
      </c>
      <c r="M31" s="72">
        <f t="shared" si="7"/>
        <v>1</v>
      </c>
      <c r="N31" s="75">
        <f t="shared" si="8"/>
        <v>0</v>
      </c>
      <c r="O31" s="76">
        <f t="shared" si="4"/>
        <v>1</v>
      </c>
      <c r="Q31" s="6"/>
    </row>
    <row r="32" spans="1:17" ht="14.25">
      <c r="A32" s="3">
        <v>4</v>
      </c>
      <c r="B32" s="12" t="s">
        <v>331</v>
      </c>
      <c r="C32" s="71" t="s">
        <v>341</v>
      </c>
      <c r="D32" s="72" t="s">
        <v>388</v>
      </c>
      <c r="E32" s="77" t="s">
        <v>178</v>
      </c>
      <c r="F32" s="74" t="s">
        <v>385</v>
      </c>
      <c r="G32" s="72" t="s">
        <v>211</v>
      </c>
      <c r="H32" s="72"/>
      <c r="I32" s="72"/>
      <c r="J32" s="72"/>
      <c r="K32" s="72">
        <f t="shared" si="5"/>
        <v>0</v>
      </c>
      <c r="L32" s="72">
        <f t="shared" si="6"/>
        <v>0</v>
      </c>
      <c r="M32" s="72">
        <f t="shared" si="7"/>
        <v>0</v>
      </c>
      <c r="N32" s="75">
        <f t="shared" si="8"/>
        <v>1</v>
      </c>
      <c r="O32" s="76">
        <f t="shared" si="4"/>
        <v>1</v>
      </c>
      <c r="Q32" s="6"/>
    </row>
    <row r="33" spans="1:17" ht="14.25">
      <c r="A33" s="3">
        <v>5</v>
      </c>
      <c r="B33" s="12" t="s">
        <v>331</v>
      </c>
      <c r="C33" s="71" t="s">
        <v>342</v>
      </c>
      <c r="D33" s="72" t="s">
        <v>388</v>
      </c>
      <c r="E33" s="79" t="s">
        <v>173</v>
      </c>
      <c r="F33" s="74" t="s">
        <v>386</v>
      </c>
      <c r="G33" s="72" t="s">
        <v>213</v>
      </c>
      <c r="H33" s="72"/>
      <c r="I33" s="72"/>
      <c r="J33" s="72"/>
      <c r="K33" s="72">
        <f t="shared" si="5"/>
        <v>0</v>
      </c>
      <c r="L33" s="72">
        <f t="shared" si="6"/>
        <v>0</v>
      </c>
      <c r="M33" s="72">
        <f t="shared" si="7"/>
        <v>1</v>
      </c>
      <c r="N33" s="75">
        <f t="shared" si="8"/>
        <v>0</v>
      </c>
      <c r="O33" s="76">
        <f t="shared" si="4"/>
        <v>1</v>
      </c>
      <c r="Q33" s="6"/>
    </row>
    <row r="34" spans="1:17" ht="14.25">
      <c r="A34" s="3">
        <v>6</v>
      </c>
      <c r="B34" s="12" t="s">
        <v>331</v>
      </c>
      <c r="C34" s="71" t="s">
        <v>343</v>
      </c>
      <c r="D34" s="72" t="s">
        <v>388</v>
      </c>
      <c r="E34" s="79" t="s">
        <v>173</v>
      </c>
      <c r="F34" s="74" t="s">
        <v>385</v>
      </c>
      <c r="G34" s="72" t="s">
        <v>213</v>
      </c>
      <c r="H34" s="72"/>
      <c r="I34" s="72"/>
      <c r="J34" s="72"/>
      <c r="K34" s="72">
        <f t="shared" si="5"/>
        <v>0</v>
      </c>
      <c r="L34" s="72">
        <f t="shared" si="6"/>
        <v>0</v>
      </c>
      <c r="M34" s="72">
        <f t="shared" si="7"/>
        <v>0</v>
      </c>
      <c r="N34" s="75">
        <f t="shared" si="8"/>
        <v>1</v>
      </c>
      <c r="O34" s="76">
        <f t="shared" si="4"/>
        <v>1</v>
      </c>
      <c r="Q34" s="6"/>
    </row>
    <row r="35" spans="1:17" ht="14.25">
      <c r="A35" s="3">
        <v>7</v>
      </c>
      <c r="B35" s="12" t="s">
        <v>331</v>
      </c>
      <c r="C35" s="71" t="s">
        <v>344</v>
      </c>
      <c r="D35" s="72" t="s">
        <v>388</v>
      </c>
      <c r="E35" s="78" t="s">
        <v>175</v>
      </c>
      <c r="F35" s="74" t="s">
        <v>390</v>
      </c>
      <c r="G35" s="72" t="s">
        <v>209</v>
      </c>
      <c r="H35" s="72"/>
      <c r="I35" s="72"/>
      <c r="J35" s="72"/>
      <c r="K35" s="72">
        <f t="shared" si="5"/>
        <v>1</v>
      </c>
      <c r="L35" s="72">
        <f t="shared" si="6"/>
        <v>0</v>
      </c>
      <c r="M35" s="72">
        <f t="shared" si="7"/>
        <v>0</v>
      </c>
      <c r="N35" s="75">
        <f t="shared" si="8"/>
        <v>0</v>
      </c>
      <c r="O35" s="76">
        <f t="shared" si="4"/>
        <v>1</v>
      </c>
      <c r="Q35" s="6"/>
    </row>
    <row r="36" spans="1:17" ht="14.25">
      <c r="A36" s="3">
        <v>8</v>
      </c>
      <c r="B36" s="12" t="s">
        <v>331</v>
      </c>
      <c r="C36" s="71" t="s">
        <v>345</v>
      </c>
      <c r="D36" s="72" t="s">
        <v>388</v>
      </c>
      <c r="E36" s="78" t="s">
        <v>175</v>
      </c>
      <c r="F36" s="74" t="s">
        <v>384</v>
      </c>
      <c r="G36" s="72" t="s">
        <v>209</v>
      </c>
      <c r="H36" s="72"/>
      <c r="I36" s="72"/>
      <c r="J36" s="72"/>
      <c r="K36" s="72">
        <f t="shared" si="5"/>
        <v>0</v>
      </c>
      <c r="L36" s="72">
        <f t="shared" si="6"/>
        <v>1</v>
      </c>
      <c r="M36" s="72">
        <f t="shared" si="7"/>
        <v>0</v>
      </c>
      <c r="N36" s="75">
        <f t="shared" si="8"/>
        <v>0</v>
      </c>
      <c r="O36" s="76">
        <f t="shared" si="4"/>
        <v>1</v>
      </c>
      <c r="Q36" s="6"/>
    </row>
    <row r="37" spans="1:17" ht="14.25">
      <c r="A37" s="3">
        <v>9</v>
      </c>
      <c r="B37" s="12" t="s">
        <v>331</v>
      </c>
      <c r="C37" s="71" t="s">
        <v>346</v>
      </c>
      <c r="D37" s="72" t="s">
        <v>388</v>
      </c>
      <c r="E37" s="78" t="s">
        <v>175</v>
      </c>
      <c r="F37" s="74" t="s">
        <v>386</v>
      </c>
      <c r="G37" s="72" t="s">
        <v>209</v>
      </c>
      <c r="H37" s="72"/>
      <c r="I37" s="72"/>
      <c r="J37" s="72"/>
      <c r="K37" s="72">
        <f t="shared" si="5"/>
        <v>0</v>
      </c>
      <c r="L37" s="72">
        <f t="shared" si="6"/>
        <v>0</v>
      </c>
      <c r="M37" s="72">
        <f t="shared" si="7"/>
        <v>1</v>
      </c>
      <c r="N37" s="75">
        <f t="shared" si="8"/>
        <v>0</v>
      </c>
      <c r="O37" s="76">
        <f t="shared" si="4"/>
        <v>1</v>
      </c>
      <c r="Q37" s="6"/>
    </row>
    <row r="38" spans="1:17" ht="14.25">
      <c r="A38" s="3">
        <v>10</v>
      </c>
      <c r="B38" s="12" t="s">
        <v>331</v>
      </c>
      <c r="C38" s="71" t="s">
        <v>347</v>
      </c>
      <c r="D38" s="72" t="s">
        <v>388</v>
      </c>
      <c r="E38" s="78" t="s">
        <v>175</v>
      </c>
      <c r="F38" s="74" t="s">
        <v>385</v>
      </c>
      <c r="G38" s="72" t="s">
        <v>209</v>
      </c>
      <c r="H38" s="72"/>
      <c r="I38" s="72"/>
      <c r="J38" s="72"/>
      <c r="K38" s="72">
        <f t="shared" si="5"/>
        <v>0</v>
      </c>
      <c r="L38" s="72">
        <f t="shared" si="6"/>
        <v>0</v>
      </c>
      <c r="M38" s="72">
        <f t="shared" si="7"/>
        <v>0</v>
      </c>
      <c r="N38" s="75">
        <f t="shared" si="8"/>
        <v>1</v>
      </c>
      <c r="O38" s="76">
        <f t="shared" si="4"/>
        <v>1</v>
      </c>
      <c r="Q38" s="6"/>
    </row>
    <row r="39" spans="1:17" ht="14.25">
      <c r="A39" s="3">
        <v>11</v>
      </c>
      <c r="B39" s="12" t="s">
        <v>331</v>
      </c>
      <c r="C39" s="71" t="s">
        <v>348</v>
      </c>
      <c r="D39" s="72" t="s">
        <v>387</v>
      </c>
      <c r="E39" s="78" t="s">
        <v>176</v>
      </c>
      <c r="F39" s="74" t="s">
        <v>384</v>
      </c>
      <c r="G39" s="72" t="s">
        <v>209</v>
      </c>
      <c r="H39" s="72"/>
      <c r="I39" s="72"/>
      <c r="J39" s="72"/>
      <c r="K39" s="72">
        <f t="shared" si="5"/>
        <v>0</v>
      </c>
      <c r="L39" s="72">
        <f t="shared" si="6"/>
        <v>1</v>
      </c>
      <c r="M39" s="72">
        <f t="shared" si="7"/>
        <v>0</v>
      </c>
      <c r="N39" s="75">
        <f t="shared" si="8"/>
        <v>0</v>
      </c>
      <c r="O39" s="76">
        <f t="shared" si="4"/>
        <v>1</v>
      </c>
      <c r="Q39" s="6"/>
    </row>
    <row r="40" spans="1:17" ht="14.25">
      <c r="A40" s="3">
        <v>12</v>
      </c>
      <c r="B40" s="12" t="s">
        <v>331</v>
      </c>
      <c r="C40" s="71" t="s">
        <v>349</v>
      </c>
      <c r="D40" s="72" t="s">
        <v>387</v>
      </c>
      <c r="E40" s="161" t="s">
        <v>174</v>
      </c>
      <c r="F40" s="74" t="s">
        <v>384</v>
      </c>
      <c r="G40" s="72" t="s">
        <v>208</v>
      </c>
      <c r="H40" s="72"/>
      <c r="I40" s="72"/>
      <c r="J40" s="72"/>
      <c r="K40" s="72">
        <f t="shared" si="5"/>
        <v>0</v>
      </c>
      <c r="L40" s="72">
        <f t="shared" si="6"/>
        <v>1</v>
      </c>
      <c r="M40" s="72">
        <f t="shared" si="7"/>
        <v>0</v>
      </c>
      <c r="N40" s="75">
        <f t="shared" si="8"/>
        <v>0</v>
      </c>
      <c r="O40" s="76">
        <f t="shared" si="4"/>
        <v>1</v>
      </c>
      <c r="Q40" s="6"/>
    </row>
    <row r="41" spans="1:17" ht="14.25">
      <c r="A41" s="3">
        <v>13</v>
      </c>
      <c r="B41" s="12" t="s">
        <v>331</v>
      </c>
      <c r="C41" s="71" t="s">
        <v>350</v>
      </c>
      <c r="D41" s="72" t="s">
        <v>388</v>
      </c>
      <c r="E41" s="78" t="s">
        <v>176</v>
      </c>
      <c r="F41" s="74" t="s">
        <v>390</v>
      </c>
      <c r="G41" s="72" t="s">
        <v>209</v>
      </c>
      <c r="H41" s="72"/>
      <c r="I41" s="72"/>
      <c r="J41" s="72"/>
      <c r="K41" s="72">
        <f t="shared" si="5"/>
        <v>1</v>
      </c>
      <c r="L41" s="72">
        <f t="shared" si="6"/>
        <v>0</v>
      </c>
      <c r="M41" s="72">
        <f t="shared" si="7"/>
        <v>0</v>
      </c>
      <c r="N41" s="75">
        <f t="shared" si="8"/>
        <v>0</v>
      </c>
      <c r="O41" s="76">
        <f t="shared" si="4"/>
        <v>1</v>
      </c>
      <c r="Q41" s="6"/>
    </row>
    <row r="42" spans="1:17" ht="14.25">
      <c r="A42" s="3">
        <v>14</v>
      </c>
      <c r="B42" s="12" t="s">
        <v>331</v>
      </c>
      <c r="C42" s="71" t="s">
        <v>351</v>
      </c>
      <c r="D42" s="72" t="s">
        <v>388</v>
      </c>
      <c r="E42" s="78" t="s">
        <v>176</v>
      </c>
      <c r="F42" s="74" t="s">
        <v>384</v>
      </c>
      <c r="G42" s="72" t="s">
        <v>209</v>
      </c>
      <c r="H42" s="72"/>
      <c r="I42" s="72"/>
      <c r="J42" s="72"/>
      <c r="K42" s="72">
        <f t="shared" si="5"/>
        <v>0</v>
      </c>
      <c r="L42" s="72">
        <f t="shared" si="6"/>
        <v>1</v>
      </c>
      <c r="M42" s="72">
        <f t="shared" si="7"/>
        <v>0</v>
      </c>
      <c r="N42" s="75">
        <f t="shared" si="8"/>
        <v>0</v>
      </c>
      <c r="O42" s="76">
        <f t="shared" si="4"/>
        <v>1</v>
      </c>
      <c r="Q42" s="6"/>
    </row>
    <row r="43" spans="1:17" ht="14.25">
      <c r="A43" s="3">
        <v>15</v>
      </c>
      <c r="B43" s="12" t="s">
        <v>331</v>
      </c>
      <c r="C43" s="71" t="s">
        <v>352</v>
      </c>
      <c r="D43" s="72" t="s">
        <v>388</v>
      </c>
      <c r="E43" s="78" t="s">
        <v>176</v>
      </c>
      <c r="F43" s="74" t="s">
        <v>386</v>
      </c>
      <c r="G43" s="72" t="s">
        <v>209</v>
      </c>
      <c r="H43" s="72"/>
      <c r="I43" s="72"/>
      <c r="J43" s="72"/>
      <c r="K43" s="72">
        <f t="shared" si="5"/>
        <v>0</v>
      </c>
      <c r="L43" s="72">
        <f t="shared" si="6"/>
        <v>0</v>
      </c>
      <c r="M43" s="72">
        <f t="shared" si="7"/>
        <v>1</v>
      </c>
      <c r="N43" s="75">
        <f t="shared" si="8"/>
        <v>0</v>
      </c>
      <c r="O43" s="76">
        <f t="shared" si="4"/>
        <v>1</v>
      </c>
      <c r="Q43" s="6"/>
    </row>
    <row r="44" spans="1:17" ht="14.25">
      <c r="A44" s="3">
        <v>16</v>
      </c>
      <c r="B44" s="12" t="s">
        <v>331</v>
      </c>
      <c r="C44" s="71" t="s">
        <v>353</v>
      </c>
      <c r="D44" s="72" t="s">
        <v>388</v>
      </c>
      <c r="E44" s="78" t="s">
        <v>176</v>
      </c>
      <c r="F44" s="74" t="s">
        <v>385</v>
      </c>
      <c r="G44" s="72" t="s">
        <v>209</v>
      </c>
      <c r="H44" s="72"/>
      <c r="I44" s="72"/>
      <c r="J44" s="72"/>
      <c r="K44" s="72">
        <f t="shared" si="5"/>
        <v>0</v>
      </c>
      <c r="L44" s="72">
        <f t="shared" si="6"/>
        <v>0</v>
      </c>
      <c r="M44" s="72">
        <f t="shared" si="7"/>
        <v>0</v>
      </c>
      <c r="N44" s="75">
        <f t="shared" si="8"/>
        <v>1</v>
      </c>
      <c r="O44" s="76">
        <f t="shared" si="4"/>
        <v>1</v>
      </c>
      <c r="Q44" s="6"/>
    </row>
    <row r="45" spans="1:17" ht="14.25">
      <c r="A45" s="3">
        <v>17</v>
      </c>
      <c r="B45" s="12" t="s">
        <v>331</v>
      </c>
      <c r="C45" s="71" t="s">
        <v>354</v>
      </c>
      <c r="D45" s="72" t="s">
        <v>388</v>
      </c>
      <c r="E45" s="78" t="s">
        <v>177</v>
      </c>
      <c r="F45" s="74" t="s">
        <v>390</v>
      </c>
      <c r="G45" s="72" t="s">
        <v>209</v>
      </c>
      <c r="H45" s="72"/>
      <c r="I45" s="72"/>
      <c r="J45" s="72"/>
      <c r="K45" s="72">
        <f t="shared" si="5"/>
        <v>1</v>
      </c>
      <c r="L45" s="72">
        <f t="shared" si="6"/>
        <v>0</v>
      </c>
      <c r="M45" s="72">
        <f t="shared" si="7"/>
        <v>0</v>
      </c>
      <c r="N45" s="75">
        <f t="shared" si="8"/>
        <v>0</v>
      </c>
      <c r="O45" s="76">
        <f t="shared" si="4"/>
        <v>1</v>
      </c>
      <c r="Q45" s="6"/>
    </row>
    <row r="46" spans="1:17" ht="14.25">
      <c r="A46" s="3">
        <v>18</v>
      </c>
      <c r="B46" s="12" t="s">
        <v>331</v>
      </c>
      <c r="C46" s="71" t="s">
        <v>355</v>
      </c>
      <c r="D46" s="72" t="s">
        <v>388</v>
      </c>
      <c r="E46" s="78" t="s">
        <v>177</v>
      </c>
      <c r="F46" s="74" t="s">
        <v>384</v>
      </c>
      <c r="G46" s="72" t="s">
        <v>209</v>
      </c>
      <c r="H46" s="72"/>
      <c r="I46" s="72"/>
      <c r="J46" s="72"/>
      <c r="K46" s="72">
        <f t="shared" si="5"/>
        <v>0</v>
      </c>
      <c r="L46" s="72">
        <f t="shared" si="6"/>
        <v>1</v>
      </c>
      <c r="M46" s="72">
        <f t="shared" si="7"/>
        <v>0</v>
      </c>
      <c r="N46" s="75">
        <f t="shared" si="8"/>
        <v>0</v>
      </c>
      <c r="O46" s="76">
        <f t="shared" si="4"/>
        <v>1</v>
      </c>
      <c r="Q46" s="6"/>
    </row>
    <row r="47" spans="1:17" ht="14.25">
      <c r="A47" s="3">
        <v>19</v>
      </c>
      <c r="B47" s="12" t="s">
        <v>331</v>
      </c>
      <c r="C47" s="71" t="s">
        <v>356</v>
      </c>
      <c r="D47" s="72" t="s">
        <v>388</v>
      </c>
      <c r="E47" s="78" t="s">
        <v>177</v>
      </c>
      <c r="F47" s="74" t="s">
        <v>386</v>
      </c>
      <c r="G47" s="72" t="s">
        <v>209</v>
      </c>
      <c r="H47" s="72"/>
      <c r="I47" s="72"/>
      <c r="J47" s="72"/>
      <c r="K47" s="72">
        <f t="shared" si="5"/>
        <v>0</v>
      </c>
      <c r="L47" s="72">
        <f t="shared" si="6"/>
        <v>0</v>
      </c>
      <c r="M47" s="72">
        <f t="shared" si="7"/>
        <v>1</v>
      </c>
      <c r="N47" s="75">
        <f t="shared" si="8"/>
        <v>0</v>
      </c>
      <c r="O47" s="76">
        <f t="shared" si="4"/>
        <v>1</v>
      </c>
      <c r="Q47" s="6"/>
    </row>
    <row r="48" spans="1:17" ht="14.25">
      <c r="A48" s="3">
        <v>20</v>
      </c>
      <c r="B48" s="12" t="s">
        <v>331</v>
      </c>
      <c r="C48" s="71" t="s">
        <v>357</v>
      </c>
      <c r="D48" s="72" t="s">
        <v>388</v>
      </c>
      <c r="E48" s="78" t="s">
        <v>177</v>
      </c>
      <c r="F48" s="74" t="s">
        <v>385</v>
      </c>
      <c r="G48" s="72" t="s">
        <v>209</v>
      </c>
      <c r="H48" s="72"/>
      <c r="I48" s="72"/>
      <c r="J48" s="72"/>
      <c r="K48" s="72">
        <f t="shared" si="5"/>
        <v>0</v>
      </c>
      <c r="L48" s="72">
        <f t="shared" si="6"/>
        <v>0</v>
      </c>
      <c r="M48" s="72">
        <f t="shared" si="7"/>
        <v>0</v>
      </c>
      <c r="N48" s="75">
        <f t="shared" si="8"/>
        <v>1</v>
      </c>
      <c r="O48" s="76">
        <f t="shared" si="4"/>
        <v>1</v>
      </c>
      <c r="Q48" s="6"/>
    </row>
    <row r="49" spans="1:17" ht="14.25">
      <c r="A49" s="3">
        <v>21</v>
      </c>
      <c r="B49" s="12" t="s">
        <v>331</v>
      </c>
      <c r="C49" s="71" t="s">
        <v>358</v>
      </c>
      <c r="D49" s="72" t="s">
        <v>388</v>
      </c>
      <c r="E49" s="161" t="s">
        <v>214</v>
      </c>
      <c r="F49" s="74" t="s">
        <v>390</v>
      </c>
      <c r="G49" s="72" t="s">
        <v>208</v>
      </c>
      <c r="H49" s="72"/>
      <c r="I49" s="72"/>
      <c r="J49" s="72"/>
      <c r="K49" s="72">
        <f t="shared" si="5"/>
        <v>1</v>
      </c>
      <c r="L49" s="72">
        <f t="shared" si="6"/>
        <v>0</v>
      </c>
      <c r="M49" s="72">
        <f t="shared" si="7"/>
        <v>0</v>
      </c>
      <c r="N49" s="75">
        <f t="shared" si="8"/>
        <v>0</v>
      </c>
      <c r="O49" s="76">
        <f t="shared" si="4"/>
        <v>1</v>
      </c>
      <c r="Q49" s="6"/>
    </row>
    <row r="50" spans="1:17" ht="14.25">
      <c r="A50" s="3">
        <v>22</v>
      </c>
      <c r="B50" s="12" t="s">
        <v>331</v>
      </c>
      <c r="C50" s="71" t="s">
        <v>359</v>
      </c>
      <c r="D50" s="72" t="s">
        <v>388</v>
      </c>
      <c r="E50" s="161" t="s">
        <v>214</v>
      </c>
      <c r="F50" s="74" t="s">
        <v>384</v>
      </c>
      <c r="G50" s="72" t="s">
        <v>208</v>
      </c>
      <c r="H50" s="72"/>
      <c r="I50" s="72"/>
      <c r="J50" s="72"/>
      <c r="K50" s="72">
        <f t="shared" si="5"/>
        <v>0</v>
      </c>
      <c r="L50" s="72">
        <f t="shared" si="6"/>
        <v>1</v>
      </c>
      <c r="M50" s="72">
        <f t="shared" si="7"/>
        <v>0</v>
      </c>
      <c r="N50" s="75">
        <f t="shared" si="8"/>
        <v>0</v>
      </c>
      <c r="O50" s="76">
        <f t="shared" si="4"/>
        <v>1</v>
      </c>
      <c r="Q50" s="6"/>
    </row>
    <row r="51" spans="1:17" ht="14.25">
      <c r="A51" s="3">
        <v>23</v>
      </c>
      <c r="B51" s="12" t="s">
        <v>331</v>
      </c>
      <c r="C51" s="71" t="s">
        <v>360</v>
      </c>
      <c r="D51" s="72" t="s">
        <v>388</v>
      </c>
      <c r="E51" s="161" t="s">
        <v>214</v>
      </c>
      <c r="F51" s="74" t="s">
        <v>386</v>
      </c>
      <c r="G51" s="72" t="s">
        <v>208</v>
      </c>
      <c r="H51" s="72"/>
      <c r="I51" s="72"/>
      <c r="J51" s="72"/>
      <c r="K51" s="72">
        <f t="shared" si="5"/>
        <v>0</v>
      </c>
      <c r="L51" s="72">
        <f t="shared" si="6"/>
        <v>0</v>
      </c>
      <c r="M51" s="72">
        <f t="shared" si="7"/>
        <v>1</v>
      </c>
      <c r="N51" s="75">
        <f t="shared" si="8"/>
        <v>0</v>
      </c>
      <c r="O51" s="76">
        <f t="shared" si="4"/>
        <v>1</v>
      </c>
      <c r="Q51" s="6"/>
    </row>
    <row r="52" spans="1:17" ht="14.25">
      <c r="A52" s="3">
        <v>24</v>
      </c>
      <c r="B52" s="12" t="s">
        <v>331</v>
      </c>
      <c r="C52" s="71" t="s">
        <v>361</v>
      </c>
      <c r="D52" s="72" t="s">
        <v>388</v>
      </c>
      <c r="E52" s="161" t="s">
        <v>214</v>
      </c>
      <c r="F52" s="74" t="s">
        <v>385</v>
      </c>
      <c r="G52" s="72" t="s">
        <v>208</v>
      </c>
      <c r="H52" s="72"/>
      <c r="I52" s="72"/>
      <c r="J52" s="72"/>
      <c r="K52" s="72">
        <f t="shared" si="5"/>
        <v>0</v>
      </c>
      <c r="L52" s="72">
        <f t="shared" si="6"/>
        <v>0</v>
      </c>
      <c r="M52" s="72">
        <f t="shared" si="7"/>
        <v>0</v>
      </c>
      <c r="N52" s="75">
        <f t="shared" si="8"/>
        <v>1</v>
      </c>
      <c r="O52" s="76">
        <f t="shared" si="4"/>
        <v>1</v>
      </c>
      <c r="Q52" s="6"/>
    </row>
    <row r="53" spans="2:17" ht="14.25">
      <c r="B53" s="70" t="s">
        <v>417</v>
      </c>
      <c r="C53" s="71"/>
      <c r="D53" s="72"/>
      <c r="E53" s="72"/>
      <c r="F53" s="72"/>
      <c r="G53" s="72"/>
      <c r="H53" s="72"/>
      <c r="I53" s="72"/>
      <c r="J53" s="72"/>
      <c r="K53" s="72">
        <f>SUM(K29:K52)</f>
        <v>4</v>
      </c>
      <c r="L53" s="72">
        <f>SUM(L29:L52)</f>
        <v>8</v>
      </c>
      <c r="M53" s="72">
        <f>SUM(M29:M52)</f>
        <v>6</v>
      </c>
      <c r="N53" s="72">
        <f>SUM(N29:N52)</f>
        <v>6</v>
      </c>
      <c r="O53" s="76">
        <f t="shared" si="4"/>
        <v>24</v>
      </c>
      <c r="Q53" s="6"/>
    </row>
    <row r="54" spans="2:17" ht="14.25">
      <c r="B54" s="70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5"/>
      <c r="O54" s="76"/>
      <c r="Q54" s="6"/>
    </row>
    <row r="55" spans="1:17" ht="14.25">
      <c r="A55" s="3">
        <v>1</v>
      </c>
      <c r="B55" s="12" t="s">
        <v>332</v>
      </c>
      <c r="C55" s="71" t="s">
        <v>338</v>
      </c>
      <c r="D55" s="72" t="s">
        <v>387</v>
      </c>
      <c r="E55" s="160" t="s">
        <v>159</v>
      </c>
      <c r="F55" s="74" t="s">
        <v>384</v>
      </c>
      <c r="G55" s="72" t="s">
        <v>212</v>
      </c>
      <c r="H55" s="72"/>
      <c r="I55" s="72"/>
      <c r="J55" s="72"/>
      <c r="K55" s="72">
        <f t="shared" si="5"/>
        <v>0</v>
      </c>
      <c r="L55" s="72">
        <f t="shared" si="6"/>
        <v>1</v>
      </c>
      <c r="M55" s="72">
        <f t="shared" si="7"/>
        <v>0</v>
      </c>
      <c r="N55" s="75">
        <f aca="true" t="shared" si="9" ref="N55:N78">0+(VALUE(F55)=18)</f>
        <v>0</v>
      </c>
      <c r="O55" s="76">
        <f t="shared" si="4"/>
        <v>1</v>
      </c>
      <c r="Q55" s="6"/>
    </row>
    <row r="56" spans="1:17" ht="14.25">
      <c r="A56" s="3">
        <v>2</v>
      </c>
      <c r="B56" s="12" t="s">
        <v>332</v>
      </c>
      <c r="C56" s="71" t="s">
        <v>339</v>
      </c>
      <c r="D56" s="72" t="s">
        <v>387</v>
      </c>
      <c r="E56" s="160" t="s">
        <v>160</v>
      </c>
      <c r="F56" s="74" t="s">
        <v>384</v>
      </c>
      <c r="G56" s="72" t="s">
        <v>212</v>
      </c>
      <c r="H56" s="72"/>
      <c r="I56" s="72"/>
      <c r="J56" s="72"/>
      <c r="K56" s="72">
        <f t="shared" si="5"/>
        <v>0</v>
      </c>
      <c r="L56" s="72">
        <f t="shared" si="6"/>
        <v>1</v>
      </c>
      <c r="M56" s="72">
        <f t="shared" si="7"/>
        <v>0</v>
      </c>
      <c r="N56" s="75">
        <f t="shared" si="9"/>
        <v>0</v>
      </c>
      <c r="O56" s="76">
        <f t="shared" si="4"/>
        <v>1</v>
      </c>
      <c r="Q56" s="6"/>
    </row>
    <row r="57" spans="1:17" ht="14.25">
      <c r="A57" s="3">
        <v>3</v>
      </c>
      <c r="B57" s="12" t="s">
        <v>332</v>
      </c>
      <c r="C57" s="71" t="s">
        <v>340</v>
      </c>
      <c r="D57" s="72" t="s">
        <v>391</v>
      </c>
      <c r="E57" s="160" t="s">
        <v>159</v>
      </c>
      <c r="F57" s="74" t="s">
        <v>390</v>
      </c>
      <c r="G57" s="72" t="s">
        <v>212</v>
      </c>
      <c r="H57" s="72"/>
      <c r="I57" s="72"/>
      <c r="J57" s="72"/>
      <c r="K57" s="72">
        <f t="shared" si="5"/>
        <v>1</v>
      </c>
      <c r="L57" s="72">
        <f t="shared" si="6"/>
        <v>0</v>
      </c>
      <c r="M57" s="72">
        <f t="shared" si="7"/>
        <v>0</v>
      </c>
      <c r="N57" s="75">
        <f t="shared" si="9"/>
        <v>0</v>
      </c>
      <c r="O57" s="76">
        <f t="shared" si="4"/>
        <v>1</v>
      </c>
      <c r="Q57" s="6"/>
    </row>
    <row r="58" spans="1:17" ht="14.25">
      <c r="A58" s="3">
        <v>4</v>
      </c>
      <c r="B58" s="12" t="s">
        <v>332</v>
      </c>
      <c r="C58" s="71" t="s">
        <v>341</v>
      </c>
      <c r="D58" s="72" t="s">
        <v>391</v>
      </c>
      <c r="E58" s="160" t="s">
        <v>159</v>
      </c>
      <c r="F58" s="74" t="s">
        <v>384</v>
      </c>
      <c r="G58" s="72" t="s">
        <v>212</v>
      </c>
      <c r="H58" s="72"/>
      <c r="I58" s="72"/>
      <c r="J58" s="72"/>
      <c r="K58" s="72">
        <f t="shared" si="5"/>
        <v>0</v>
      </c>
      <c r="L58" s="72">
        <f t="shared" si="6"/>
        <v>1</v>
      </c>
      <c r="M58" s="72">
        <f t="shared" si="7"/>
        <v>0</v>
      </c>
      <c r="N58" s="75">
        <f t="shared" si="9"/>
        <v>0</v>
      </c>
      <c r="O58" s="76">
        <f t="shared" si="4"/>
        <v>1</v>
      </c>
      <c r="Q58" s="6"/>
    </row>
    <row r="59" spans="1:17" ht="14.25">
      <c r="A59" s="3">
        <v>5</v>
      </c>
      <c r="B59" s="12" t="s">
        <v>332</v>
      </c>
      <c r="C59" s="71" t="s">
        <v>342</v>
      </c>
      <c r="D59" s="72" t="s">
        <v>388</v>
      </c>
      <c r="E59" s="160" t="s">
        <v>159</v>
      </c>
      <c r="F59" s="74" t="s">
        <v>386</v>
      </c>
      <c r="G59" s="72" t="s">
        <v>212</v>
      </c>
      <c r="H59" s="72"/>
      <c r="I59" s="72"/>
      <c r="J59" s="72"/>
      <c r="K59" s="72">
        <f t="shared" si="5"/>
        <v>0</v>
      </c>
      <c r="L59" s="72">
        <f t="shared" si="6"/>
        <v>0</v>
      </c>
      <c r="M59" s="72">
        <f t="shared" si="7"/>
        <v>1</v>
      </c>
      <c r="N59" s="75">
        <f t="shared" si="9"/>
        <v>0</v>
      </c>
      <c r="O59" s="76">
        <f t="shared" si="4"/>
        <v>1</v>
      </c>
      <c r="Q59" s="6"/>
    </row>
    <row r="60" spans="1:17" ht="14.25">
      <c r="A60" s="3">
        <v>6</v>
      </c>
      <c r="B60" s="12" t="s">
        <v>332</v>
      </c>
      <c r="C60" s="71" t="s">
        <v>343</v>
      </c>
      <c r="D60" s="72" t="s">
        <v>388</v>
      </c>
      <c r="E60" s="160" t="s">
        <v>159</v>
      </c>
      <c r="F60" s="74" t="s">
        <v>385</v>
      </c>
      <c r="G60" s="72" t="s">
        <v>212</v>
      </c>
      <c r="H60" s="72"/>
      <c r="I60" s="72"/>
      <c r="J60" s="72"/>
      <c r="K60" s="72">
        <f t="shared" si="5"/>
        <v>0</v>
      </c>
      <c r="L60" s="72">
        <f t="shared" si="6"/>
        <v>0</v>
      </c>
      <c r="M60" s="72">
        <f t="shared" si="7"/>
        <v>0</v>
      </c>
      <c r="N60" s="75">
        <f t="shared" si="9"/>
        <v>1</v>
      </c>
      <c r="O60" s="76">
        <f t="shared" si="4"/>
        <v>1</v>
      </c>
      <c r="Q60" s="6"/>
    </row>
    <row r="61" spans="1:17" ht="14.25">
      <c r="A61" s="3">
        <v>7</v>
      </c>
      <c r="B61" s="12" t="s">
        <v>332</v>
      </c>
      <c r="C61" s="71" t="s">
        <v>344</v>
      </c>
      <c r="D61" s="72" t="s">
        <v>391</v>
      </c>
      <c r="E61" s="160" t="s">
        <v>160</v>
      </c>
      <c r="F61" s="74" t="s">
        <v>390</v>
      </c>
      <c r="G61" s="72" t="s">
        <v>212</v>
      </c>
      <c r="H61" s="72"/>
      <c r="I61" s="72"/>
      <c r="J61" s="72"/>
      <c r="K61" s="72">
        <f t="shared" si="5"/>
        <v>1</v>
      </c>
      <c r="L61" s="72">
        <f t="shared" si="6"/>
        <v>0</v>
      </c>
      <c r="M61" s="72">
        <f t="shared" si="7"/>
        <v>0</v>
      </c>
      <c r="N61" s="75">
        <f t="shared" si="9"/>
        <v>0</v>
      </c>
      <c r="O61" s="76">
        <f t="shared" si="4"/>
        <v>1</v>
      </c>
      <c r="Q61" s="6"/>
    </row>
    <row r="62" spans="1:17" ht="14.25">
      <c r="A62" s="3">
        <v>8</v>
      </c>
      <c r="B62" s="12" t="s">
        <v>332</v>
      </c>
      <c r="C62" s="71" t="s">
        <v>345</v>
      </c>
      <c r="D62" s="72" t="s">
        <v>391</v>
      </c>
      <c r="E62" s="160" t="s">
        <v>160</v>
      </c>
      <c r="F62" s="74" t="s">
        <v>384</v>
      </c>
      <c r="G62" s="72" t="s">
        <v>212</v>
      </c>
      <c r="H62" s="72"/>
      <c r="I62" s="72"/>
      <c r="J62" s="72"/>
      <c r="K62" s="72">
        <f t="shared" si="5"/>
        <v>0</v>
      </c>
      <c r="L62" s="72">
        <f t="shared" si="6"/>
        <v>1</v>
      </c>
      <c r="M62" s="72">
        <f t="shared" si="7"/>
        <v>0</v>
      </c>
      <c r="N62" s="75">
        <f t="shared" si="9"/>
        <v>0</v>
      </c>
      <c r="O62" s="76">
        <f t="shared" si="4"/>
        <v>1</v>
      </c>
      <c r="Q62" s="6"/>
    </row>
    <row r="63" spans="1:17" ht="14.25">
      <c r="A63" s="3">
        <v>9</v>
      </c>
      <c r="B63" s="12" t="s">
        <v>332</v>
      </c>
      <c r="C63" s="71" t="s">
        <v>346</v>
      </c>
      <c r="D63" s="72" t="s">
        <v>388</v>
      </c>
      <c r="E63" s="160" t="s">
        <v>160</v>
      </c>
      <c r="F63" s="74" t="s">
        <v>386</v>
      </c>
      <c r="G63" s="72" t="s">
        <v>212</v>
      </c>
      <c r="H63" s="72"/>
      <c r="I63" s="72"/>
      <c r="J63" s="72"/>
      <c r="K63" s="72">
        <f t="shared" si="5"/>
        <v>0</v>
      </c>
      <c r="L63" s="72">
        <f t="shared" si="6"/>
        <v>0</v>
      </c>
      <c r="M63" s="72">
        <f t="shared" si="7"/>
        <v>1</v>
      </c>
      <c r="N63" s="75">
        <f t="shared" si="9"/>
        <v>0</v>
      </c>
      <c r="O63" s="76">
        <f t="shared" si="4"/>
        <v>1</v>
      </c>
      <c r="Q63" s="6"/>
    </row>
    <row r="64" spans="1:17" ht="14.25">
      <c r="A64" s="3">
        <v>10</v>
      </c>
      <c r="B64" s="12" t="s">
        <v>332</v>
      </c>
      <c r="C64" s="71" t="s">
        <v>347</v>
      </c>
      <c r="D64" s="72" t="s">
        <v>388</v>
      </c>
      <c r="E64" s="160" t="s">
        <v>160</v>
      </c>
      <c r="F64" s="74" t="s">
        <v>385</v>
      </c>
      <c r="G64" s="72" t="s">
        <v>212</v>
      </c>
      <c r="H64" s="72"/>
      <c r="I64" s="72"/>
      <c r="J64" s="72"/>
      <c r="K64" s="72">
        <f t="shared" si="5"/>
        <v>0</v>
      </c>
      <c r="L64" s="72">
        <f t="shared" si="6"/>
        <v>0</v>
      </c>
      <c r="M64" s="72">
        <f t="shared" si="7"/>
        <v>0</v>
      </c>
      <c r="N64" s="75">
        <f t="shared" si="9"/>
        <v>1</v>
      </c>
      <c r="O64" s="76">
        <f t="shared" si="4"/>
        <v>1</v>
      </c>
      <c r="Q64" s="6"/>
    </row>
    <row r="65" spans="1:17" ht="14.25">
      <c r="A65" s="3">
        <v>11</v>
      </c>
      <c r="B65" s="12" t="s">
        <v>332</v>
      </c>
      <c r="C65" s="71" t="s">
        <v>348</v>
      </c>
      <c r="D65" s="72" t="s">
        <v>387</v>
      </c>
      <c r="E65" s="160" t="s">
        <v>161</v>
      </c>
      <c r="F65" s="74" t="s">
        <v>384</v>
      </c>
      <c r="G65" s="72" t="s">
        <v>212</v>
      </c>
      <c r="H65" s="72"/>
      <c r="I65" s="72"/>
      <c r="J65" s="72"/>
      <c r="K65" s="72">
        <f t="shared" si="5"/>
        <v>0</v>
      </c>
      <c r="L65" s="72">
        <f t="shared" si="6"/>
        <v>1</v>
      </c>
      <c r="M65" s="72">
        <f t="shared" si="7"/>
        <v>0</v>
      </c>
      <c r="N65" s="75">
        <f t="shared" si="9"/>
        <v>0</v>
      </c>
      <c r="O65" s="76">
        <f t="shared" si="4"/>
        <v>1</v>
      </c>
      <c r="Q65" s="6"/>
    </row>
    <row r="66" spans="1:17" ht="14.25">
      <c r="A66" s="3">
        <v>12</v>
      </c>
      <c r="B66" s="12" t="s">
        <v>332</v>
      </c>
      <c r="C66" s="71" t="s">
        <v>349</v>
      </c>
      <c r="D66" s="72" t="s">
        <v>387</v>
      </c>
      <c r="E66" s="160" t="s">
        <v>162</v>
      </c>
      <c r="F66" s="74" t="s">
        <v>384</v>
      </c>
      <c r="G66" s="72" t="s">
        <v>212</v>
      </c>
      <c r="H66" s="72"/>
      <c r="I66" s="72"/>
      <c r="J66" s="72"/>
      <c r="K66" s="72">
        <f t="shared" si="5"/>
        <v>0</v>
      </c>
      <c r="L66" s="72">
        <f t="shared" si="6"/>
        <v>1</v>
      </c>
      <c r="M66" s="72">
        <f t="shared" si="7"/>
        <v>0</v>
      </c>
      <c r="N66" s="75">
        <f t="shared" si="9"/>
        <v>0</v>
      </c>
      <c r="O66" s="76">
        <f t="shared" si="4"/>
        <v>1</v>
      </c>
      <c r="Q66" s="6"/>
    </row>
    <row r="67" spans="1:17" ht="14.25">
      <c r="A67" s="3">
        <v>13</v>
      </c>
      <c r="B67" s="12" t="s">
        <v>332</v>
      </c>
      <c r="C67" s="71" t="s">
        <v>350</v>
      </c>
      <c r="D67" s="72" t="s">
        <v>391</v>
      </c>
      <c r="E67" s="160" t="s">
        <v>161</v>
      </c>
      <c r="F67" s="74" t="s">
        <v>390</v>
      </c>
      <c r="G67" s="72" t="s">
        <v>212</v>
      </c>
      <c r="H67" s="72"/>
      <c r="I67" s="72"/>
      <c r="J67" s="72"/>
      <c r="K67" s="72">
        <f t="shared" si="5"/>
        <v>1</v>
      </c>
      <c r="L67" s="72">
        <f t="shared" si="6"/>
        <v>0</v>
      </c>
      <c r="M67" s="72">
        <f t="shared" si="7"/>
        <v>0</v>
      </c>
      <c r="N67" s="75">
        <f t="shared" si="9"/>
        <v>0</v>
      </c>
      <c r="O67" s="76">
        <f t="shared" si="4"/>
        <v>1</v>
      </c>
      <c r="Q67" s="6"/>
    </row>
    <row r="68" spans="1:17" ht="14.25">
      <c r="A68" s="3">
        <v>14</v>
      </c>
      <c r="B68" s="12" t="s">
        <v>332</v>
      </c>
      <c r="C68" s="71" t="s">
        <v>351</v>
      </c>
      <c r="D68" s="72" t="s">
        <v>391</v>
      </c>
      <c r="E68" s="160" t="s">
        <v>161</v>
      </c>
      <c r="F68" s="74" t="s">
        <v>384</v>
      </c>
      <c r="G68" s="72" t="s">
        <v>212</v>
      </c>
      <c r="H68" s="72"/>
      <c r="I68" s="72"/>
      <c r="J68" s="72"/>
      <c r="K68" s="72">
        <f t="shared" si="5"/>
        <v>0</v>
      </c>
      <c r="L68" s="72">
        <f t="shared" si="6"/>
        <v>1</v>
      </c>
      <c r="M68" s="72">
        <f t="shared" si="7"/>
        <v>0</v>
      </c>
      <c r="N68" s="75">
        <f t="shared" si="9"/>
        <v>0</v>
      </c>
      <c r="O68" s="76">
        <f t="shared" si="4"/>
        <v>1</v>
      </c>
      <c r="Q68" s="6"/>
    </row>
    <row r="69" spans="1:17" ht="14.25">
      <c r="A69" s="3">
        <v>15</v>
      </c>
      <c r="B69" s="12" t="s">
        <v>332</v>
      </c>
      <c r="C69" s="71" t="s">
        <v>352</v>
      </c>
      <c r="D69" s="72" t="s">
        <v>388</v>
      </c>
      <c r="E69" s="160" t="s">
        <v>161</v>
      </c>
      <c r="F69" s="74" t="s">
        <v>386</v>
      </c>
      <c r="G69" s="72" t="s">
        <v>212</v>
      </c>
      <c r="H69" s="72"/>
      <c r="I69" s="72"/>
      <c r="J69" s="72"/>
      <c r="K69" s="72">
        <f t="shared" si="5"/>
        <v>0</v>
      </c>
      <c r="L69" s="72">
        <f t="shared" si="6"/>
        <v>0</v>
      </c>
      <c r="M69" s="72">
        <f t="shared" si="7"/>
        <v>1</v>
      </c>
      <c r="N69" s="75">
        <f t="shared" si="9"/>
        <v>0</v>
      </c>
      <c r="O69" s="76">
        <f t="shared" si="4"/>
        <v>1</v>
      </c>
      <c r="Q69" s="6"/>
    </row>
    <row r="70" spans="1:17" ht="14.25">
      <c r="A70" s="3">
        <v>16</v>
      </c>
      <c r="B70" s="12" t="s">
        <v>332</v>
      </c>
      <c r="C70" s="71" t="s">
        <v>353</v>
      </c>
      <c r="D70" s="72" t="s">
        <v>388</v>
      </c>
      <c r="E70" s="160" t="s">
        <v>161</v>
      </c>
      <c r="F70" s="74" t="s">
        <v>385</v>
      </c>
      <c r="G70" s="72" t="s">
        <v>212</v>
      </c>
      <c r="H70" s="72"/>
      <c r="I70" s="72"/>
      <c r="J70" s="72"/>
      <c r="K70" s="72">
        <f t="shared" si="5"/>
        <v>0</v>
      </c>
      <c r="L70" s="72">
        <f t="shared" si="6"/>
        <v>0</v>
      </c>
      <c r="M70" s="72">
        <f t="shared" si="7"/>
        <v>0</v>
      </c>
      <c r="N70" s="75">
        <f t="shared" si="9"/>
        <v>1</v>
      </c>
      <c r="O70" s="76">
        <f aca="true" t="shared" si="10" ref="O70:O162">SUM(K70:N70)</f>
        <v>1</v>
      </c>
      <c r="Q70" s="6"/>
    </row>
    <row r="71" spans="1:17" ht="14.25">
      <c r="A71" s="3">
        <v>17</v>
      </c>
      <c r="B71" s="12" t="s">
        <v>332</v>
      </c>
      <c r="C71" s="71" t="s">
        <v>354</v>
      </c>
      <c r="D71" s="72" t="s">
        <v>391</v>
      </c>
      <c r="E71" s="160" t="s">
        <v>162</v>
      </c>
      <c r="F71" s="74" t="s">
        <v>390</v>
      </c>
      <c r="G71" s="72" t="s">
        <v>212</v>
      </c>
      <c r="H71" s="72"/>
      <c r="I71" s="72"/>
      <c r="J71" s="72"/>
      <c r="K71" s="72">
        <f t="shared" si="5"/>
        <v>1</v>
      </c>
      <c r="L71" s="72">
        <f t="shared" si="6"/>
        <v>0</v>
      </c>
      <c r="M71" s="72">
        <f t="shared" si="7"/>
        <v>0</v>
      </c>
      <c r="N71" s="75">
        <f t="shared" si="9"/>
        <v>0</v>
      </c>
      <c r="O71" s="76">
        <f t="shared" si="10"/>
        <v>1</v>
      </c>
      <c r="Q71" s="6"/>
    </row>
    <row r="72" spans="1:17" ht="14.25">
      <c r="A72" s="3">
        <v>18</v>
      </c>
      <c r="B72" s="12" t="s">
        <v>332</v>
      </c>
      <c r="C72" s="71" t="s">
        <v>355</v>
      </c>
      <c r="D72" s="72" t="s">
        <v>391</v>
      </c>
      <c r="E72" s="160" t="s">
        <v>162</v>
      </c>
      <c r="F72" s="74" t="s">
        <v>384</v>
      </c>
      <c r="G72" s="72" t="s">
        <v>212</v>
      </c>
      <c r="H72" s="72"/>
      <c r="I72" s="72"/>
      <c r="J72" s="72"/>
      <c r="K72" s="72">
        <f t="shared" si="5"/>
        <v>0</v>
      </c>
      <c r="L72" s="72">
        <f t="shared" si="6"/>
        <v>1</v>
      </c>
      <c r="M72" s="72">
        <f t="shared" si="7"/>
        <v>0</v>
      </c>
      <c r="N72" s="75">
        <f t="shared" si="9"/>
        <v>0</v>
      </c>
      <c r="O72" s="76">
        <f t="shared" si="10"/>
        <v>1</v>
      </c>
      <c r="Q72" s="6"/>
    </row>
    <row r="73" spans="1:17" ht="14.25">
      <c r="A73" s="3">
        <v>19</v>
      </c>
      <c r="B73" s="12" t="s">
        <v>332</v>
      </c>
      <c r="C73" s="71" t="s">
        <v>356</v>
      </c>
      <c r="D73" s="72" t="s">
        <v>388</v>
      </c>
      <c r="E73" s="160" t="s">
        <v>162</v>
      </c>
      <c r="F73" s="74" t="s">
        <v>386</v>
      </c>
      <c r="G73" s="72" t="s">
        <v>212</v>
      </c>
      <c r="H73" s="72"/>
      <c r="I73" s="72"/>
      <c r="J73" s="72"/>
      <c r="K73" s="72">
        <f t="shared" si="5"/>
        <v>0</v>
      </c>
      <c r="L73" s="72">
        <f t="shared" si="6"/>
        <v>0</v>
      </c>
      <c r="M73" s="72">
        <f t="shared" si="7"/>
        <v>1</v>
      </c>
      <c r="N73" s="75">
        <f t="shared" si="9"/>
        <v>0</v>
      </c>
      <c r="O73" s="76">
        <f t="shared" si="10"/>
        <v>1</v>
      </c>
      <c r="Q73" s="6"/>
    </row>
    <row r="74" spans="1:17" ht="14.25">
      <c r="A74" s="3">
        <v>20</v>
      </c>
      <c r="B74" s="12" t="s">
        <v>332</v>
      </c>
      <c r="C74" s="71" t="s">
        <v>357</v>
      </c>
      <c r="D74" s="72" t="s">
        <v>388</v>
      </c>
      <c r="E74" s="160" t="s">
        <v>162</v>
      </c>
      <c r="F74" s="74" t="s">
        <v>385</v>
      </c>
      <c r="G74" s="72" t="s">
        <v>212</v>
      </c>
      <c r="H74" s="72"/>
      <c r="I74" s="72"/>
      <c r="J74" s="72"/>
      <c r="K74" s="72">
        <f t="shared" si="5"/>
        <v>0</v>
      </c>
      <c r="L74" s="72">
        <f t="shared" si="6"/>
        <v>0</v>
      </c>
      <c r="M74" s="72">
        <f t="shared" si="7"/>
        <v>0</v>
      </c>
      <c r="N74" s="75">
        <f t="shared" si="9"/>
        <v>1</v>
      </c>
      <c r="O74" s="76">
        <f t="shared" si="10"/>
        <v>1</v>
      </c>
      <c r="Q74" s="6"/>
    </row>
    <row r="75" spans="1:17" ht="14.25">
      <c r="A75" s="3">
        <v>21</v>
      </c>
      <c r="B75" s="12" t="s">
        <v>332</v>
      </c>
      <c r="C75" s="71" t="s">
        <v>358</v>
      </c>
      <c r="D75" s="72" t="s">
        <v>388</v>
      </c>
      <c r="E75" s="77" t="s">
        <v>225</v>
      </c>
      <c r="F75" s="74" t="s">
        <v>386</v>
      </c>
      <c r="G75" s="72" t="s">
        <v>211</v>
      </c>
      <c r="H75" s="72"/>
      <c r="I75" s="72"/>
      <c r="J75" s="72"/>
      <c r="K75" s="72">
        <f t="shared" si="5"/>
        <v>0</v>
      </c>
      <c r="L75" s="72">
        <f t="shared" si="6"/>
        <v>0</v>
      </c>
      <c r="M75" s="72">
        <f t="shared" si="7"/>
        <v>1</v>
      </c>
      <c r="N75" s="75">
        <f t="shared" si="9"/>
        <v>0</v>
      </c>
      <c r="O75" s="76">
        <f t="shared" si="10"/>
        <v>1</v>
      </c>
      <c r="Q75" s="6"/>
    </row>
    <row r="76" spans="1:17" ht="14.25">
      <c r="A76" s="3">
        <v>22</v>
      </c>
      <c r="B76" s="12" t="s">
        <v>332</v>
      </c>
      <c r="C76" s="71" t="s">
        <v>359</v>
      </c>
      <c r="D76" s="72" t="s">
        <v>388</v>
      </c>
      <c r="E76" s="77" t="s">
        <v>225</v>
      </c>
      <c r="F76" s="74" t="s">
        <v>385</v>
      </c>
      <c r="G76" s="72" t="s">
        <v>211</v>
      </c>
      <c r="H76" s="72"/>
      <c r="I76" s="72"/>
      <c r="J76" s="72"/>
      <c r="K76" s="72">
        <f t="shared" si="5"/>
        <v>0</v>
      </c>
      <c r="L76" s="72">
        <f t="shared" si="6"/>
        <v>0</v>
      </c>
      <c r="M76" s="72">
        <f t="shared" si="7"/>
        <v>0</v>
      </c>
      <c r="N76" s="75">
        <f t="shared" si="9"/>
        <v>1</v>
      </c>
      <c r="O76" s="76">
        <f t="shared" si="10"/>
        <v>1</v>
      </c>
      <c r="Q76" s="6"/>
    </row>
    <row r="77" spans="1:17" ht="14.25">
      <c r="A77" s="3">
        <v>23</v>
      </c>
      <c r="B77" s="12" t="s">
        <v>332</v>
      </c>
      <c r="C77" s="71" t="s">
        <v>360</v>
      </c>
      <c r="D77" s="72" t="s">
        <v>388</v>
      </c>
      <c r="E77" s="77" t="s">
        <v>392</v>
      </c>
      <c r="F77" s="74" t="s">
        <v>386</v>
      </c>
      <c r="G77" s="72" t="s">
        <v>211</v>
      </c>
      <c r="H77" s="72"/>
      <c r="I77" s="72"/>
      <c r="J77" s="72"/>
      <c r="K77" s="72">
        <f t="shared" si="5"/>
        <v>0</v>
      </c>
      <c r="L77" s="72">
        <f t="shared" si="6"/>
        <v>0</v>
      </c>
      <c r="M77" s="72">
        <f t="shared" si="7"/>
        <v>1</v>
      </c>
      <c r="N77" s="75">
        <f t="shared" si="9"/>
        <v>0</v>
      </c>
      <c r="O77" s="76">
        <f t="shared" si="10"/>
        <v>1</v>
      </c>
      <c r="Q77" s="6"/>
    </row>
    <row r="78" spans="1:17" ht="14.25">
      <c r="A78" s="3">
        <v>24</v>
      </c>
      <c r="B78" s="12" t="s">
        <v>332</v>
      </c>
      <c r="C78" s="71" t="s">
        <v>361</v>
      </c>
      <c r="D78" s="72" t="s">
        <v>388</v>
      </c>
      <c r="E78" s="77" t="s">
        <v>392</v>
      </c>
      <c r="F78" s="74" t="s">
        <v>385</v>
      </c>
      <c r="G78" s="72" t="s">
        <v>211</v>
      </c>
      <c r="H78" s="72"/>
      <c r="I78" s="72"/>
      <c r="J78" s="72"/>
      <c r="K78" s="72">
        <f aca="true" t="shared" si="11" ref="K78:K166">0+(VALUE(F78)=-24)</f>
        <v>0</v>
      </c>
      <c r="L78" s="72">
        <f aca="true" t="shared" si="12" ref="L78:L166">0+(VALUE(F78)=24)</f>
        <v>0</v>
      </c>
      <c r="M78" s="72">
        <f aca="true" t="shared" si="13" ref="M78:M166">0+(VALUE(F78)=-18)</f>
        <v>0</v>
      </c>
      <c r="N78" s="75">
        <f t="shared" si="9"/>
        <v>1</v>
      </c>
      <c r="O78" s="76">
        <f t="shared" si="10"/>
        <v>1</v>
      </c>
      <c r="Q78" s="6"/>
    </row>
    <row r="79" spans="2:17" ht="14.25">
      <c r="B79" s="70" t="s">
        <v>417</v>
      </c>
      <c r="C79" s="71"/>
      <c r="D79" s="72"/>
      <c r="E79" s="72"/>
      <c r="F79" s="72"/>
      <c r="G79" s="72"/>
      <c r="H79" s="72"/>
      <c r="I79" s="72"/>
      <c r="J79" s="72"/>
      <c r="K79" s="72">
        <f>SUM(K55:K78)</f>
        <v>4</v>
      </c>
      <c r="L79" s="72">
        <f>SUM(L55:L78)</f>
        <v>8</v>
      </c>
      <c r="M79" s="72">
        <f>SUM(M55:M78)</f>
        <v>6</v>
      </c>
      <c r="N79" s="72">
        <f>SUM(N55:N78)</f>
        <v>6</v>
      </c>
      <c r="O79" s="76">
        <f t="shared" si="10"/>
        <v>24</v>
      </c>
      <c r="Q79" s="6"/>
    </row>
    <row r="80" spans="2:17" ht="14.25" hidden="1">
      <c r="B80" s="12" t="s">
        <v>333</v>
      </c>
      <c r="C80" s="80"/>
      <c r="D80" s="5"/>
      <c r="E80" s="5"/>
      <c r="F80" s="72"/>
      <c r="G80" s="5"/>
      <c r="H80" s="5"/>
      <c r="I80" s="5"/>
      <c r="J80" s="5"/>
      <c r="K80" s="72">
        <f t="shared" si="11"/>
        <v>0</v>
      </c>
      <c r="L80" s="72">
        <f t="shared" si="12"/>
        <v>0</v>
      </c>
      <c r="M80" s="72">
        <f t="shared" si="13"/>
        <v>0</v>
      </c>
      <c r="N80" s="75">
        <f aca="true" t="shared" si="14" ref="N80:N105">0+(VALUE(F80)=18)</f>
        <v>0</v>
      </c>
      <c r="O80" s="76">
        <f t="shared" si="10"/>
        <v>0</v>
      </c>
      <c r="Q80" s="6"/>
    </row>
    <row r="81" spans="2:17" ht="14.25">
      <c r="B81" s="12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5"/>
      <c r="O81" s="76"/>
      <c r="Q81" s="6"/>
    </row>
    <row r="82" spans="1:17" ht="14.25">
      <c r="A82" s="3">
        <v>1</v>
      </c>
      <c r="B82" s="12" t="s">
        <v>333</v>
      </c>
      <c r="C82" s="71" t="s">
        <v>338</v>
      </c>
      <c r="D82" s="72" t="s">
        <v>387</v>
      </c>
      <c r="E82" s="160" t="s">
        <v>163</v>
      </c>
      <c r="F82" s="74" t="s">
        <v>384</v>
      </c>
      <c r="G82" s="72" t="s">
        <v>212</v>
      </c>
      <c r="H82" s="72"/>
      <c r="I82" s="72"/>
      <c r="J82" s="72"/>
      <c r="K82" s="72">
        <f t="shared" si="11"/>
        <v>0</v>
      </c>
      <c r="L82" s="72">
        <f t="shared" si="12"/>
        <v>1</v>
      </c>
      <c r="M82" s="72">
        <f t="shared" si="13"/>
        <v>0</v>
      </c>
      <c r="N82" s="75">
        <f t="shared" si="14"/>
        <v>0</v>
      </c>
      <c r="O82" s="76">
        <f t="shared" si="10"/>
        <v>1</v>
      </c>
      <c r="Q82" s="6"/>
    </row>
    <row r="83" spans="1:17" ht="14.25">
      <c r="A83" s="3">
        <v>2</v>
      </c>
      <c r="B83" s="12" t="s">
        <v>333</v>
      </c>
      <c r="C83" s="71" t="s">
        <v>339</v>
      </c>
      <c r="D83" s="72" t="s">
        <v>387</v>
      </c>
      <c r="E83" s="160" t="s">
        <v>164</v>
      </c>
      <c r="F83" s="74" t="s">
        <v>384</v>
      </c>
      <c r="G83" s="72" t="s">
        <v>212</v>
      </c>
      <c r="H83" s="72"/>
      <c r="I83" s="72"/>
      <c r="J83" s="72"/>
      <c r="K83" s="72">
        <f t="shared" si="11"/>
        <v>0</v>
      </c>
      <c r="L83" s="72">
        <f t="shared" si="12"/>
        <v>1</v>
      </c>
      <c r="M83" s="72">
        <f t="shared" si="13"/>
        <v>0</v>
      </c>
      <c r="N83" s="75">
        <f t="shared" si="14"/>
        <v>0</v>
      </c>
      <c r="O83" s="76">
        <f t="shared" si="10"/>
        <v>1</v>
      </c>
      <c r="Q83" s="6"/>
    </row>
    <row r="84" spans="1:17" ht="14.25">
      <c r="A84" s="3">
        <v>3</v>
      </c>
      <c r="B84" s="12" t="s">
        <v>333</v>
      </c>
      <c r="C84" s="71" t="s">
        <v>340</v>
      </c>
      <c r="D84" s="72" t="s">
        <v>391</v>
      </c>
      <c r="E84" s="160" t="s">
        <v>163</v>
      </c>
      <c r="F84" s="74" t="s">
        <v>390</v>
      </c>
      <c r="G84" s="72" t="s">
        <v>212</v>
      </c>
      <c r="H84" s="72"/>
      <c r="I84" s="72"/>
      <c r="J84" s="72"/>
      <c r="K84" s="72">
        <f t="shared" si="11"/>
        <v>1</v>
      </c>
      <c r="L84" s="72">
        <f t="shared" si="12"/>
        <v>0</v>
      </c>
      <c r="M84" s="72">
        <f t="shared" si="13"/>
        <v>0</v>
      </c>
      <c r="N84" s="75">
        <f t="shared" si="14"/>
        <v>0</v>
      </c>
      <c r="O84" s="76">
        <f t="shared" si="10"/>
        <v>1</v>
      </c>
      <c r="Q84" s="6"/>
    </row>
    <row r="85" spans="1:17" ht="14.25">
      <c r="A85" s="3">
        <v>4</v>
      </c>
      <c r="B85" s="12" t="s">
        <v>333</v>
      </c>
      <c r="C85" s="71" t="s">
        <v>341</v>
      </c>
      <c r="D85" s="72" t="s">
        <v>391</v>
      </c>
      <c r="E85" s="160" t="s">
        <v>163</v>
      </c>
      <c r="F85" s="74" t="s">
        <v>384</v>
      </c>
      <c r="G85" s="72" t="s">
        <v>212</v>
      </c>
      <c r="H85" s="72"/>
      <c r="I85" s="72"/>
      <c r="J85" s="72"/>
      <c r="K85" s="72">
        <f t="shared" si="11"/>
        <v>0</v>
      </c>
      <c r="L85" s="72">
        <f t="shared" si="12"/>
        <v>1</v>
      </c>
      <c r="M85" s="72">
        <f t="shared" si="13"/>
        <v>0</v>
      </c>
      <c r="N85" s="75">
        <f t="shared" si="14"/>
        <v>0</v>
      </c>
      <c r="O85" s="76">
        <f t="shared" si="10"/>
        <v>1</v>
      </c>
      <c r="Q85" s="6"/>
    </row>
    <row r="86" spans="1:17" ht="14.25">
      <c r="A86" s="3">
        <v>5</v>
      </c>
      <c r="B86" s="12" t="s">
        <v>333</v>
      </c>
      <c r="C86" s="71" t="s">
        <v>342</v>
      </c>
      <c r="D86" s="72" t="s">
        <v>388</v>
      </c>
      <c r="E86" s="160" t="s">
        <v>163</v>
      </c>
      <c r="F86" s="74" t="s">
        <v>386</v>
      </c>
      <c r="G86" s="72" t="s">
        <v>212</v>
      </c>
      <c r="H86" s="72"/>
      <c r="I86" s="72"/>
      <c r="J86" s="72"/>
      <c r="K86" s="72">
        <f t="shared" si="11"/>
        <v>0</v>
      </c>
      <c r="L86" s="72">
        <f t="shared" si="12"/>
        <v>0</v>
      </c>
      <c r="M86" s="72">
        <f t="shared" si="13"/>
        <v>1</v>
      </c>
      <c r="N86" s="75">
        <f t="shared" si="14"/>
        <v>0</v>
      </c>
      <c r="O86" s="76">
        <f t="shared" si="10"/>
        <v>1</v>
      </c>
      <c r="Q86" s="6"/>
    </row>
    <row r="87" spans="1:17" ht="14.25">
      <c r="A87" s="3">
        <v>6</v>
      </c>
      <c r="B87" s="12" t="s">
        <v>333</v>
      </c>
      <c r="C87" s="71" t="s">
        <v>343</v>
      </c>
      <c r="D87" s="72" t="s">
        <v>388</v>
      </c>
      <c r="E87" s="160" t="s">
        <v>163</v>
      </c>
      <c r="F87" s="74" t="s">
        <v>385</v>
      </c>
      <c r="G87" s="72" t="s">
        <v>212</v>
      </c>
      <c r="H87" s="72"/>
      <c r="I87" s="72"/>
      <c r="J87" s="72"/>
      <c r="K87" s="72">
        <f t="shared" si="11"/>
        <v>0</v>
      </c>
      <c r="L87" s="72">
        <f t="shared" si="12"/>
        <v>0</v>
      </c>
      <c r="M87" s="72">
        <f t="shared" si="13"/>
        <v>0</v>
      </c>
      <c r="N87" s="75">
        <f t="shared" si="14"/>
        <v>1</v>
      </c>
      <c r="O87" s="76">
        <f t="shared" si="10"/>
        <v>1</v>
      </c>
      <c r="Q87" s="6"/>
    </row>
    <row r="88" spans="1:17" ht="14.25">
      <c r="A88" s="3">
        <v>7</v>
      </c>
      <c r="B88" s="12" t="s">
        <v>333</v>
      </c>
      <c r="C88" s="71" t="s">
        <v>344</v>
      </c>
      <c r="D88" s="72" t="s">
        <v>391</v>
      </c>
      <c r="E88" s="160" t="s">
        <v>164</v>
      </c>
      <c r="F88" s="74" t="s">
        <v>390</v>
      </c>
      <c r="G88" s="72" t="s">
        <v>212</v>
      </c>
      <c r="H88" s="72"/>
      <c r="I88" s="72"/>
      <c r="J88" s="72"/>
      <c r="K88" s="72">
        <f t="shared" si="11"/>
        <v>1</v>
      </c>
      <c r="L88" s="72">
        <f t="shared" si="12"/>
        <v>0</v>
      </c>
      <c r="M88" s="72">
        <f t="shared" si="13"/>
        <v>0</v>
      </c>
      <c r="N88" s="75">
        <f t="shared" si="14"/>
        <v>0</v>
      </c>
      <c r="O88" s="76">
        <f t="shared" si="10"/>
        <v>1</v>
      </c>
      <c r="Q88" s="6"/>
    </row>
    <row r="89" spans="1:17" ht="14.25">
      <c r="A89" s="3">
        <v>8</v>
      </c>
      <c r="B89" s="12" t="s">
        <v>333</v>
      </c>
      <c r="C89" s="71" t="s">
        <v>345</v>
      </c>
      <c r="D89" s="72" t="s">
        <v>391</v>
      </c>
      <c r="E89" s="160" t="s">
        <v>164</v>
      </c>
      <c r="F89" s="74" t="s">
        <v>384</v>
      </c>
      <c r="G89" s="72" t="s">
        <v>212</v>
      </c>
      <c r="H89" s="72"/>
      <c r="I89" s="72"/>
      <c r="J89" s="72"/>
      <c r="K89" s="72">
        <f t="shared" si="11"/>
        <v>0</v>
      </c>
      <c r="L89" s="72">
        <f t="shared" si="12"/>
        <v>1</v>
      </c>
      <c r="M89" s="72">
        <f t="shared" si="13"/>
        <v>0</v>
      </c>
      <c r="N89" s="75">
        <f t="shared" si="14"/>
        <v>0</v>
      </c>
      <c r="O89" s="76">
        <f t="shared" si="10"/>
        <v>1</v>
      </c>
      <c r="Q89" s="6"/>
    </row>
    <row r="90" spans="1:17" ht="14.25">
      <c r="A90" s="3">
        <v>9</v>
      </c>
      <c r="B90" s="12" t="s">
        <v>333</v>
      </c>
      <c r="C90" s="71" t="s">
        <v>346</v>
      </c>
      <c r="D90" s="72" t="s">
        <v>388</v>
      </c>
      <c r="E90" s="160" t="s">
        <v>164</v>
      </c>
      <c r="F90" s="74" t="s">
        <v>386</v>
      </c>
      <c r="G90" s="72" t="s">
        <v>212</v>
      </c>
      <c r="H90" s="72"/>
      <c r="I90" s="72"/>
      <c r="J90" s="72"/>
      <c r="K90" s="72">
        <f t="shared" si="11"/>
        <v>0</v>
      </c>
      <c r="L90" s="72">
        <f t="shared" si="12"/>
        <v>0</v>
      </c>
      <c r="M90" s="72">
        <f t="shared" si="13"/>
        <v>1</v>
      </c>
      <c r="N90" s="75">
        <f t="shared" si="14"/>
        <v>0</v>
      </c>
      <c r="O90" s="76">
        <f t="shared" si="10"/>
        <v>1</v>
      </c>
      <c r="Q90" s="6"/>
    </row>
    <row r="91" spans="1:17" ht="14.25">
      <c r="A91" s="3">
        <v>10</v>
      </c>
      <c r="B91" s="12" t="s">
        <v>333</v>
      </c>
      <c r="C91" s="71" t="s">
        <v>347</v>
      </c>
      <c r="D91" s="72" t="s">
        <v>388</v>
      </c>
      <c r="E91" s="160" t="s">
        <v>164</v>
      </c>
      <c r="F91" s="74" t="s">
        <v>385</v>
      </c>
      <c r="G91" s="72" t="s">
        <v>212</v>
      </c>
      <c r="H91" s="72"/>
      <c r="I91" s="72"/>
      <c r="J91" s="72"/>
      <c r="K91" s="72">
        <f t="shared" si="11"/>
        <v>0</v>
      </c>
      <c r="L91" s="72">
        <f t="shared" si="12"/>
        <v>0</v>
      </c>
      <c r="M91" s="72">
        <f t="shared" si="13"/>
        <v>0</v>
      </c>
      <c r="N91" s="75">
        <f t="shared" si="14"/>
        <v>1</v>
      </c>
      <c r="O91" s="76">
        <f t="shared" si="10"/>
        <v>1</v>
      </c>
      <c r="Q91" s="6"/>
    </row>
    <row r="92" spans="1:17" ht="14.25">
      <c r="A92" s="3">
        <v>11</v>
      </c>
      <c r="B92" s="12" t="s">
        <v>333</v>
      </c>
      <c r="C92" s="71" t="s">
        <v>348</v>
      </c>
      <c r="D92" s="72" t="s">
        <v>388</v>
      </c>
      <c r="E92" s="78" t="s">
        <v>216</v>
      </c>
      <c r="F92" s="74" t="s">
        <v>390</v>
      </c>
      <c r="G92" s="72" t="s">
        <v>209</v>
      </c>
      <c r="H92" s="72"/>
      <c r="I92" s="72"/>
      <c r="J92" s="72"/>
      <c r="K92" s="72">
        <f t="shared" si="11"/>
        <v>1</v>
      </c>
      <c r="L92" s="72">
        <f t="shared" si="12"/>
        <v>0</v>
      </c>
      <c r="M92" s="72">
        <f t="shared" si="13"/>
        <v>0</v>
      </c>
      <c r="N92" s="75">
        <f t="shared" si="14"/>
        <v>0</v>
      </c>
      <c r="O92" s="76">
        <f t="shared" si="10"/>
        <v>1</v>
      </c>
      <c r="Q92" s="6"/>
    </row>
    <row r="93" spans="1:17" ht="14.25">
      <c r="A93" s="3">
        <v>12</v>
      </c>
      <c r="B93" s="12" t="s">
        <v>333</v>
      </c>
      <c r="C93" s="71" t="s">
        <v>349</v>
      </c>
      <c r="D93" s="72" t="s">
        <v>388</v>
      </c>
      <c r="E93" s="78" t="s">
        <v>216</v>
      </c>
      <c r="F93" s="74" t="s">
        <v>384</v>
      </c>
      <c r="G93" s="72" t="s">
        <v>209</v>
      </c>
      <c r="H93" s="72"/>
      <c r="I93" s="72"/>
      <c r="J93" s="72"/>
      <c r="K93" s="72">
        <f t="shared" si="11"/>
        <v>0</v>
      </c>
      <c r="L93" s="72">
        <f t="shared" si="12"/>
        <v>1</v>
      </c>
      <c r="M93" s="72">
        <f t="shared" si="13"/>
        <v>0</v>
      </c>
      <c r="N93" s="75">
        <f t="shared" si="14"/>
        <v>0</v>
      </c>
      <c r="O93" s="76">
        <f t="shared" si="10"/>
        <v>1</v>
      </c>
      <c r="Q93" s="6"/>
    </row>
    <row r="94" spans="1:17" ht="14.25">
      <c r="A94" s="3">
        <v>13</v>
      </c>
      <c r="B94" s="12" t="s">
        <v>333</v>
      </c>
      <c r="C94" s="71" t="s">
        <v>350</v>
      </c>
      <c r="D94" s="72" t="s">
        <v>388</v>
      </c>
      <c r="E94" s="78" t="s">
        <v>216</v>
      </c>
      <c r="F94" s="74" t="s">
        <v>386</v>
      </c>
      <c r="G94" s="72" t="s">
        <v>209</v>
      </c>
      <c r="H94" s="72"/>
      <c r="I94" s="72"/>
      <c r="J94" s="72"/>
      <c r="K94" s="72">
        <f t="shared" si="11"/>
        <v>0</v>
      </c>
      <c r="L94" s="72">
        <f t="shared" si="12"/>
        <v>0</v>
      </c>
      <c r="M94" s="72">
        <f t="shared" si="13"/>
        <v>1</v>
      </c>
      <c r="N94" s="75">
        <f t="shared" si="14"/>
        <v>0</v>
      </c>
      <c r="O94" s="76">
        <f t="shared" si="10"/>
        <v>1</v>
      </c>
      <c r="Q94" s="6"/>
    </row>
    <row r="95" spans="1:17" ht="14.25">
      <c r="A95" s="3">
        <v>14</v>
      </c>
      <c r="B95" s="12" t="s">
        <v>333</v>
      </c>
      <c r="C95" s="71" t="s">
        <v>351</v>
      </c>
      <c r="D95" s="72" t="s">
        <v>388</v>
      </c>
      <c r="E95" s="78" t="s">
        <v>216</v>
      </c>
      <c r="F95" s="74" t="s">
        <v>385</v>
      </c>
      <c r="G95" s="72" t="s">
        <v>209</v>
      </c>
      <c r="H95" s="72"/>
      <c r="I95" s="72"/>
      <c r="J95" s="72"/>
      <c r="K95" s="72">
        <f t="shared" si="11"/>
        <v>0</v>
      </c>
      <c r="L95" s="72">
        <f t="shared" si="12"/>
        <v>0</v>
      </c>
      <c r="M95" s="72">
        <f t="shared" si="13"/>
        <v>0</v>
      </c>
      <c r="N95" s="75">
        <f t="shared" si="14"/>
        <v>1</v>
      </c>
      <c r="O95" s="76">
        <f t="shared" si="10"/>
        <v>1</v>
      </c>
      <c r="Q95" s="6"/>
    </row>
    <row r="96" spans="1:17" ht="14.25">
      <c r="A96" s="3">
        <v>15</v>
      </c>
      <c r="B96" s="12" t="s">
        <v>333</v>
      </c>
      <c r="C96" s="71" t="s">
        <v>352</v>
      </c>
      <c r="D96" s="72" t="s">
        <v>388</v>
      </c>
      <c r="E96" s="78" t="s">
        <v>217</v>
      </c>
      <c r="F96" s="74" t="s">
        <v>390</v>
      </c>
      <c r="G96" s="72" t="s">
        <v>209</v>
      </c>
      <c r="H96" s="72"/>
      <c r="I96" s="72"/>
      <c r="J96" s="72"/>
      <c r="K96" s="72">
        <f t="shared" si="11"/>
        <v>1</v>
      </c>
      <c r="L96" s="72">
        <f t="shared" si="12"/>
        <v>0</v>
      </c>
      <c r="M96" s="72">
        <f t="shared" si="13"/>
        <v>0</v>
      </c>
      <c r="N96" s="75">
        <f t="shared" si="14"/>
        <v>0</v>
      </c>
      <c r="O96" s="76">
        <f t="shared" si="10"/>
        <v>1</v>
      </c>
      <c r="Q96" s="6"/>
    </row>
    <row r="97" spans="1:17" ht="14.25">
      <c r="A97" s="3">
        <v>16</v>
      </c>
      <c r="B97" s="12" t="s">
        <v>333</v>
      </c>
      <c r="C97" s="71" t="s">
        <v>353</v>
      </c>
      <c r="D97" s="72" t="s">
        <v>388</v>
      </c>
      <c r="E97" s="78" t="s">
        <v>217</v>
      </c>
      <c r="F97" s="74" t="s">
        <v>384</v>
      </c>
      <c r="G97" s="72" t="s">
        <v>209</v>
      </c>
      <c r="H97" s="72"/>
      <c r="I97" s="72"/>
      <c r="J97" s="72"/>
      <c r="K97" s="72">
        <f t="shared" si="11"/>
        <v>0</v>
      </c>
      <c r="L97" s="72">
        <f t="shared" si="12"/>
        <v>1</v>
      </c>
      <c r="M97" s="72">
        <f t="shared" si="13"/>
        <v>0</v>
      </c>
      <c r="N97" s="75">
        <f t="shared" si="14"/>
        <v>0</v>
      </c>
      <c r="O97" s="76">
        <f t="shared" si="10"/>
        <v>1</v>
      </c>
      <c r="Q97" s="6"/>
    </row>
    <row r="98" spans="1:17" ht="14.25">
      <c r="A98" s="3">
        <v>17</v>
      </c>
      <c r="B98" s="12" t="s">
        <v>333</v>
      </c>
      <c r="C98" s="71" t="s">
        <v>354</v>
      </c>
      <c r="D98" s="72" t="s">
        <v>388</v>
      </c>
      <c r="E98" s="78" t="s">
        <v>217</v>
      </c>
      <c r="F98" s="74" t="s">
        <v>386</v>
      </c>
      <c r="G98" s="72" t="s">
        <v>209</v>
      </c>
      <c r="H98" s="72"/>
      <c r="I98" s="72"/>
      <c r="J98" s="72"/>
      <c r="K98" s="72">
        <f t="shared" si="11"/>
        <v>0</v>
      </c>
      <c r="L98" s="72">
        <f t="shared" si="12"/>
        <v>0</v>
      </c>
      <c r="M98" s="72">
        <f t="shared" si="13"/>
        <v>1</v>
      </c>
      <c r="N98" s="75">
        <f t="shared" si="14"/>
        <v>0</v>
      </c>
      <c r="O98" s="76">
        <f t="shared" si="10"/>
        <v>1</v>
      </c>
      <c r="Q98" s="6"/>
    </row>
    <row r="99" spans="1:17" ht="14.25">
      <c r="A99" s="3">
        <v>18</v>
      </c>
      <c r="B99" s="12" t="s">
        <v>333</v>
      </c>
      <c r="C99" s="71" t="s">
        <v>355</v>
      </c>
      <c r="D99" s="72" t="s">
        <v>388</v>
      </c>
      <c r="E99" s="78" t="s">
        <v>217</v>
      </c>
      <c r="F99" s="74" t="s">
        <v>385</v>
      </c>
      <c r="G99" s="72" t="s">
        <v>209</v>
      </c>
      <c r="H99" s="72"/>
      <c r="I99" s="72"/>
      <c r="J99" s="72"/>
      <c r="K99" s="72">
        <f t="shared" si="11"/>
        <v>0</v>
      </c>
      <c r="L99" s="72">
        <f t="shared" si="12"/>
        <v>0</v>
      </c>
      <c r="M99" s="72">
        <f t="shared" si="13"/>
        <v>0</v>
      </c>
      <c r="N99" s="75">
        <f t="shared" si="14"/>
        <v>1</v>
      </c>
      <c r="O99" s="76">
        <f t="shared" si="10"/>
        <v>1</v>
      </c>
      <c r="Q99" s="6"/>
    </row>
    <row r="100" spans="1:17" ht="14.25">
      <c r="A100" s="3">
        <v>19</v>
      </c>
      <c r="B100" s="12" t="s">
        <v>333</v>
      </c>
      <c r="C100" s="71" t="s">
        <v>356</v>
      </c>
      <c r="D100" s="72" t="s">
        <v>388</v>
      </c>
      <c r="E100" s="78" t="s">
        <v>218</v>
      </c>
      <c r="F100" s="74" t="s">
        <v>390</v>
      </c>
      <c r="G100" s="72" t="s">
        <v>209</v>
      </c>
      <c r="H100" s="72"/>
      <c r="I100" s="72"/>
      <c r="J100" s="72"/>
      <c r="K100" s="72">
        <f t="shared" si="11"/>
        <v>1</v>
      </c>
      <c r="L100" s="72">
        <f t="shared" si="12"/>
        <v>0</v>
      </c>
      <c r="M100" s="72">
        <f t="shared" si="13"/>
        <v>0</v>
      </c>
      <c r="N100" s="75">
        <f t="shared" si="14"/>
        <v>0</v>
      </c>
      <c r="O100" s="76">
        <f t="shared" si="10"/>
        <v>1</v>
      </c>
      <c r="Q100" s="6"/>
    </row>
    <row r="101" spans="1:17" ht="14.25">
      <c r="A101" s="3">
        <v>20</v>
      </c>
      <c r="B101" s="12" t="s">
        <v>333</v>
      </c>
      <c r="C101" s="71" t="s">
        <v>357</v>
      </c>
      <c r="D101" s="72" t="s">
        <v>388</v>
      </c>
      <c r="E101" s="78" t="s">
        <v>218</v>
      </c>
      <c r="F101" s="74" t="s">
        <v>384</v>
      </c>
      <c r="G101" s="72" t="s">
        <v>209</v>
      </c>
      <c r="H101" s="72"/>
      <c r="I101" s="72"/>
      <c r="J101" s="72"/>
      <c r="K101" s="72">
        <f t="shared" si="11"/>
        <v>0</v>
      </c>
      <c r="L101" s="72">
        <f t="shared" si="12"/>
        <v>1</v>
      </c>
      <c r="M101" s="72">
        <f t="shared" si="13"/>
        <v>0</v>
      </c>
      <c r="N101" s="75">
        <f t="shared" si="14"/>
        <v>0</v>
      </c>
      <c r="O101" s="76">
        <f t="shared" si="10"/>
        <v>1</v>
      </c>
      <c r="Q101" s="6"/>
    </row>
    <row r="102" spans="1:17" ht="14.25">
      <c r="A102" s="3">
        <v>21</v>
      </c>
      <c r="B102" s="12" t="s">
        <v>333</v>
      </c>
      <c r="C102" s="71" t="s">
        <v>358</v>
      </c>
      <c r="D102" s="72" t="s">
        <v>388</v>
      </c>
      <c r="E102" s="78" t="s">
        <v>218</v>
      </c>
      <c r="F102" s="74" t="s">
        <v>386</v>
      </c>
      <c r="G102" s="72" t="s">
        <v>209</v>
      </c>
      <c r="H102" s="72"/>
      <c r="I102" s="72"/>
      <c r="J102" s="72"/>
      <c r="K102" s="72">
        <f t="shared" si="11"/>
        <v>0</v>
      </c>
      <c r="L102" s="72">
        <f t="shared" si="12"/>
        <v>0</v>
      </c>
      <c r="M102" s="72">
        <f t="shared" si="13"/>
        <v>1</v>
      </c>
      <c r="N102" s="75">
        <f t="shared" si="14"/>
        <v>0</v>
      </c>
      <c r="O102" s="76">
        <f t="shared" si="10"/>
        <v>1</v>
      </c>
      <c r="Q102" s="6"/>
    </row>
    <row r="103" spans="1:17" ht="14.25">
      <c r="A103" s="3">
        <v>22</v>
      </c>
      <c r="B103" s="12" t="s">
        <v>333</v>
      </c>
      <c r="C103" s="71" t="s">
        <v>359</v>
      </c>
      <c r="D103" s="72" t="s">
        <v>388</v>
      </c>
      <c r="E103" s="78" t="s">
        <v>218</v>
      </c>
      <c r="F103" s="74" t="s">
        <v>385</v>
      </c>
      <c r="G103" s="72" t="s">
        <v>209</v>
      </c>
      <c r="H103" s="72"/>
      <c r="I103" s="72"/>
      <c r="J103" s="72"/>
      <c r="K103" s="72">
        <f t="shared" si="11"/>
        <v>0</v>
      </c>
      <c r="L103" s="72">
        <f t="shared" si="12"/>
        <v>0</v>
      </c>
      <c r="M103" s="72">
        <f t="shared" si="13"/>
        <v>0</v>
      </c>
      <c r="N103" s="75">
        <f t="shared" si="14"/>
        <v>1</v>
      </c>
      <c r="O103" s="76">
        <f t="shared" si="10"/>
        <v>1</v>
      </c>
      <c r="Q103" s="6"/>
    </row>
    <row r="104" spans="1:17" ht="14.25">
      <c r="A104" s="3">
        <v>23</v>
      </c>
      <c r="B104" s="12" t="s">
        <v>333</v>
      </c>
      <c r="C104" s="71" t="s">
        <v>360</v>
      </c>
      <c r="D104" s="72" t="s">
        <v>388</v>
      </c>
      <c r="E104" s="161" t="s">
        <v>174</v>
      </c>
      <c r="F104" s="74" t="s">
        <v>386</v>
      </c>
      <c r="G104" s="72" t="s">
        <v>208</v>
      </c>
      <c r="H104" s="72"/>
      <c r="I104" s="72"/>
      <c r="J104" s="72"/>
      <c r="K104" s="72">
        <f t="shared" si="11"/>
        <v>0</v>
      </c>
      <c r="L104" s="72">
        <f t="shared" si="12"/>
        <v>0</v>
      </c>
      <c r="M104" s="72">
        <f t="shared" si="13"/>
        <v>1</v>
      </c>
      <c r="N104" s="75">
        <f t="shared" si="14"/>
        <v>0</v>
      </c>
      <c r="O104" s="76">
        <f t="shared" si="10"/>
        <v>1</v>
      </c>
      <c r="Q104" s="6"/>
    </row>
    <row r="105" spans="1:17" ht="14.25">
      <c r="A105" s="3">
        <v>24</v>
      </c>
      <c r="B105" s="12" t="s">
        <v>333</v>
      </c>
      <c r="C105" s="71" t="s">
        <v>361</v>
      </c>
      <c r="D105" s="72" t="s">
        <v>388</v>
      </c>
      <c r="E105" s="161" t="s">
        <v>174</v>
      </c>
      <c r="F105" s="74" t="s">
        <v>385</v>
      </c>
      <c r="G105" s="72" t="s">
        <v>208</v>
      </c>
      <c r="H105" s="72"/>
      <c r="I105" s="72"/>
      <c r="J105" s="72"/>
      <c r="K105" s="72">
        <f t="shared" si="11"/>
        <v>0</v>
      </c>
      <c r="L105" s="72">
        <f t="shared" si="12"/>
        <v>0</v>
      </c>
      <c r="M105" s="72">
        <f t="shared" si="13"/>
        <v>0</v>
      </c>
      <c r="N105" s="75">
        <f t="shared" si="14"/>
        <v>1</v>
      </c>
      <c r="O105" s="76">
        <f t="shared" si="10"/>
        <v>1</v>
      </c>
      <c r="Q105" s="6"/>
    </row>
    <row r="106" spans="2:17" ht="14.25">
      <c r="B106" s="70" t="s">
        <v>417</v>
      </c>
      <c r="C106" s="71"/>
      <c r="D106" s="72"/>
      <c r="E106" s="72"/>
      <c r="F106" s="72"/>
      <c r="G106" s="72"/>
      <c r="H106" s="72"/>
      <c r="I106" s="72"/>
      <c r="J106" s="72"/>
      <c r="K106" s="72">
        <f>SUM(K82:K105)</f>
        <v>5</v>
      </c>
      <c r="L106" s="72">
        <f>SUM(L82:L105)</f>
        <v>7</v>
      </c>
      <c r="M106" s="72">
        <f>SUM(M82:M105)</f>
        <v>6</v>
      </c>
      <c r="N106" s="72">
        <f>SUM(N82:N105)</f>
        <v>6</v>
      </c>
      <c r="O106" s="76">
        <f t="shared" si="10"/>
        <v>24</v>
      </c>
      <c r="Q106" s="6"/>
    </row>
    <row r="107" spans="2:17" ht="14.25">
      <c r="B107" s="70"/>
      <c r="C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5"/>
      <c r="O107" s="76"/>
      <c r="Q107" s="6"/>
    </row>
    <row r="108" spans="1:17" ht="14.25">
      <c r="A108" s="3">
        <v>1</v>
      </c>
      <c r="B108" s="12" t="s">
        <v>334</v>
      </c>
      <c r="C108" s="71" t="s">
        <v>338</v>
      </c>
      <c r="D108" s="72" t="s">
        <v>388</v>
      </c>
      <c r="E108" s="161" t="s">
        <v>215</v>
      </c>
      <c r="F108" s="74" t="s">
        <v>390</v>
      </c>
      <c r="G108" s="72" t="s">
        <v>208</v>
      </c>
      <c r="H108" s="72"/>
      <c r="I108" s="72"/>
      <c r="J108" s="72"/>
      <c r="K108" s="72">
        <f t="shared" si="11"/>
        <v>1</v>
      </c>
      <c r="L108" s="72">
        <f t="shared" si="12"/>
        <v>0</v>
      </c>
      <c r="M108" s="72">
        <f t="shared" si="13"/>
        <v>0</v>
      </c>
      <c r="N108" s="75">
        <f aca="true" t="shared" si="15" ref="N108:N131">0+(VALUE(F108)=18)</f>
        <v>0</v>
      </c>
      <c r="O108" s="76">
        <f t="shared" si="10"/>
        <v>1</v>
      </c>
      <c r="Q108" s="6"/>
    </row>
    <row r="109" spans="1:17" ht="14.25">
      <c r="A109" s="3">
        <v>2</v>
      </c>
      <c r="B109" s="12" t="s">
        <v>334</v>
      </c>
      <c r="C109" s="71" t="s">
        <v>339</v>
      </c>
      <c r="D109" s="72" t="s">
        <v>388</v>
      </c>
      <c r="E109" s="161" t="s">
        <v>215</v>
      </c>
      <c r="F109" s="74" t="s">
        <v>384</v>
      </c>
      <c r="G109" s="72" t="s">
        <v>208</v>
      </c>
      <c r="H109" s="72"/>
      <c r="I109" s="72"/>
      <c r="J109" s="72"/>
      <c r="K109" s="72">
        <f t="shared" si="11"/>
        <v>0</v>
      </c>
      <c r="L109" s="72">
        <f t="shared" si="12"/>
        <v>1</v>
      </c>
      <c r="M109" s="72">
        <f t="shared" si="13"/>
        <v>0</v>
      </c>
      <c r="N109" s="75">
        <f t="shared" si="15"/>
        <v>0</v>
      </c>
      <c r="O109" s="76">
        <f t="shared" si="10"/>
        <v>1</v>
      </c>
      <c r="Q109" s="6"/>
    </row>
    <row r="110" spans="1:17" ht="14.25">
      <c r="A110" s="3">
        <v>3</v>
      </c>
      <c r="B110" s="12" t="s">
        <v>334</v>
      </c>
      <c r="C110" s="71" t="s">
        <v>340</v>
      </c>
      <c r="D110" s="72" t="s">
        <v>388</v>
      </c>
      <c r="E110" s="161" t="s">
        <v>215</v>
      </c>
      <c r="F110" s="74" t="s">
        <v>386</v>
      </c>
      <c r="G110" s="72" t="s">
        <v>208</v>
      </c>
      <c r="H110" s="72"/>
      <c r="I110" s="72"/>
      <c r="J110" s="72"/>
      <c r="K110" s="72">
        <f t="shared" si="11"/>
        <v>0</v>
      </c>
      <c r="L110" s="72">
        <f t="shared" si="12"/>
        <v>0</v>
      </c>
      <c r="M110" s="72">
        <f t="shared" si="13"/>
        <v>1</v>
      </c>
      <c r="N110" s="75">
        <f t="shared" si="15"/>
        <v>0</v>
      </c>
      <c r="O110" s="76">
        <f t="shared" si="10"/>
        <v>1</v>
      </c>
      <c r="Q110" s="6"/>
    </row>
    <row r="111" spans="1:17" ht="14.25">
      <c r="A111" s="3">
        <v>4</v>
      </c>
      <c r="B111" s="12" t="s">
        <v>334</v>
      </c>
      <c r="C111" s="71" t="s">
        <v>341</v>
      </c>
      <c r="D111" s="72" t="s">
        <v>388</v>
      </c>
      <c r="E111" s="161" t="s">
        <v>215</v>
      </c>
      <c r="F111" s="74" t="s">
        <v>385</v>
      </c>
      <c r="G111" s="72" t="s">
        <v>208</v>
      </c>
      <c r="H111" s="72"/>
      <c r="I111" s="72"/>
      <c r="J111" s="72"/>
      <c r="K111" s="72">
        <f t="shared" si="11"/>
        <v>0</v>
      </c>
      <c r="L111" s="72">
        <f t="shared" si="12"/>
        <v>0</v>
      </c>
      <c r="M111" s="72">
        <f t="shared" si="13"/>
        <v>0</v>
      </c>
      <c r="N111" s="75">
        <f t="shared" si="15"/>
        <v>1</v>
      </c>
      <c r="O111" s="76">
        <f t="shared" si="10"/>
        <v>1</v>
      </c>
      <c r="Q111" s="6"/>
    </row>
    <row r="112" spans="1:17" ht="14.25">
      <c r="A112" s="3">
        <v>5</v>
      </c>
      <c r="B112" s="12" t="s">
        <v>334</v>
      </c>
      <c r="C112" s="71" t="s">
        <v>342</v>
      </c>
      <c r="D112" s="72" t="s">
        <v>388</v>
      </c>
      <c r="E112" s="73" t="s">
        <v>219</v>
      </c>
      <c r="F112" s="74" t="s">
        <v>386</v>
      </c>
      <c r="G112" s="72" t="s">
        <v>210</v>
      </c>
      <c r="H112" s="72"/>
      <c r="I112" s="72"/>
      <c r="J112" s="72"/>
      <c r="K112" s="72">
        <f t="shared" si="11"/>
        <v>0</v>
      </c>
      <c r="L112" s="72">
        <f t="shared" si="12"/>
        <v>0</v>
      </c>
      <c r="M112" s="72">
        <f t="shared" si="13"/>
        <v>1</v>
      </c>
      <c r="N112" s="75">
        <f t="shared" si="15"/>
        <v>0</v>
      </c>
      <c r="O112" s="76">
        <f t="shared" si="10"/>
        <v>1</v>
      </c>
      <c r="Q112" s="6"/>
    </row>
    <row r="113" spans="1:17" ht="14.25">
      <c r="A113" s="3">
        <v>6</v>
      </c>
      <c r="B113" s="12" t="s">
        <v>334</v>
      </c>
      <c r="C113" s="71" t="s">
        <v>343</v>
      </c>
      <c r="D113" s="72" t="s">
        <v>388</v>
      </c>
      <c r="E113" s="73" t="s">
        <v>219</v>
      </c>
      <c r="F113" s="74" t="s">
        <v>385</v>
      </c>
      <c r="G113" s="72" t="s">
        <v>210</v>
      </c>
      <c r="H113" s="72"/>
      <c r="I113" s="72"/>
      <c r="J113" s="72"/>
      <c r="K113" s="72">
        <f t="shared" si="11"/>
        <v>0</v>
      </c>
      <c r="L113" s="72">
        <f t="shared" si="12"/>
        <v>0</v>
      </c>
      <c r="M113" s="72">
        <f t="shared" si="13"/>
        <v>0</v>
      </c>
      <c r="N113" s="75">
        <f t="shared" si="15"/>
        <v>1</v>
      </c>
      <c r="O113" s="76">
        <f t="shared" si="10"/>
        <v>1</v>
      </c>
      <c r="Q113" s="6"/>
    </row>
    <row r="114" spans="1:17" ht="14.25">
      <c r="A114" s="3">
        <v>7</v>
      </c>
      <c r="B114" s="12" t="s">
        <v>334</v>
      </c>
      <c r="C114" s="71" t="s">
        <v>344</v>
      </c>
      <c r="D114" s="72" t="s">
        <v>388</v>
      </c>
      <c r="E114" s="73" t="s">
        <v>220</v>
      </c>
      <c r="F114" s="74" t="s">
        <v>386</v>
      </c>
      <c r="G114" s="72" t="s">
        <v>210</v>
      </c>
      <c r="H114" s="72"/>
      <c r="I114" s="72"/>
      <c r="J114" s="72"/>
      <c r="K114" s="72">
        <f t="shared" si="11"/>
        <v>0</v>
      </c>
      <c r="L114" s="72">
        <f t="shared" si="12"/>
        <v>0</v>
      </c>
      <c r="M114" s="72">
        <f t="shared" si="13"/>
        <v>1</v>
      </c>
      <c r="N114" s="75">
        <f t="shared" si="15"/>
        <v>0</v>
      </c>
      <c r="O114" s="76">
        <f t="shared" si="10"/>
        <v>1</v>
      </c>
      <c r="Q114" s="6"/>
    </row>
    <row r="115" spans="1:17" ht="14.25">
      <c r="A115" s="3">
        <v>8</v>
      </c>
      <c r="B115" s="12" t="s">
        <v>334</v>
      </c>
      <c r="C115" s="71" t="s">
        <v>345</v>
      </c>
      <c r="D115" s="72" t="s">
        <v>388</v>
      </c>
      <c r="E115" s="73" t="s">
        <v>220</v>
      </c>
      <c r="F115" s="74" t="s">
        <v>385</v>
      </c>
      <c r="G115" s="72" t="s">
        <v>210</v>
      </c>
      <c r="H115" s="72"/>
      <c r="I115" s="72"/>
      <c r="J115" s="72"/>
      <c r="K115" s="72">
        <f t="shared" si="11"/>
        <v>0</v>
      </c>
      <c r="L115" s="72">
        <f t="shared" si="12"/>
        <v>0</v>
      </c>
      <c r="M115" s="72">
        <f t="shared" si="13"/>
        <v>0</v>
      </c>
      <c r="N115" s="75">
        <f t="shared" si="15"/>
        <v>1</v>
      </c>
      <c r="O115" s="76">
        <f t="shared" si="10"/>
        <v>1</v>
      </c>
      <c r="Q115" s="6"/>
    </row>
    <row r="116" spans="1:17" ht="14.25">
      <c r="A116" s="3">
        <v>9</v>
      </c>
      <c r="B116" s="12" t="s">
        <v>334</v>
      </c>
      <c r="C116" s="71" t="s">
        <v>346</v>
      </c>
      <c r="D116" s="72" t="s">
        <v>388</v>
      </c>
      <c r="E116" s="73" t="s">
        <v>221</v>
      </c>
      <c r="F116" s="74" t="s">
        <v>386</v>
      </c>
      <c r="G116" s="72" t="s">
        <v>210</v>
      </c>
      <c r="H116" s="72"/>
      <c r="I116" s="72"/>
      <c r="J116" s="72"/>
      <c r="K116" s="72">
        <f t="shared" si="11"/>
        <v>0</v>
      </c>
      <c r="L116" s="72">
        <f t="shared" si="12"/>
        <v>0</v>
      </c>
      <c r="M116" s="72">
        <f t="shared" si="13"/>
        <v>1</v>
      </c>
      <c r="N116" s="75">
        <f t="shared" si="15"/>
        <v>0</v>
      </c>
      <c r="O116" s="76">
        <f t="shared" si="10"/>
        <v>1</v>
      </c>
      <c r="Q116" s="6"/>
    </row>
    <row r="117" spans="1:17" ht="14.25">
      <c r="A117" s="3">
        <v>10</v>
      </c>
      <c r="B117" s="12" t="s">
        <v>334</v>
      </c>
      <c r="C117" s="71" t="s">
        <v>347</v>
      </c>
      <c r="D117" s="72" t="s">
        <v>388</v>
      </c>
      <c r="E117" s="73" t="s">
        <v>221</v>
      </c>
      <c r="F117" s="74" t="s">
        <v>385</v>
      </c>
      <c r="G117" s="72" t="s">
        <v>210</v>
      </c>
      <c r="H117" s="72"/>
      <c r="I117" s="72"/>
      <c r="J117" s="72"/>
      <c r="K117" s="72">
        <f t="shared" si="11"/>
        <v>0</v>
      </c>
      <c r="L117" s="72">
        <f t="shared" si="12"/>
        <v>0</v>
      </c>
      <c r="M117" s="72">
        <f t="shared" si="13"/>
        <v>0</v>
      </c>
      <c r="N117" s="75">
        <f t="shared" si="15"/>
        <v>1</v>
      </c>
      <c r="O117" s="76">
        <f t="shared" si="10"/>
        <v>1</v>
      </c>
      <c r="Q117" s="6"/>
    </row>
    <row r="118" spans="1:17" ht="14.25">
      <c r="A118" s="3">
        <v>11</v>
      </c>
      <c r="B118" s="12" t="s">
        <v>334</v>
      </c>
      <c r="C118" s="71" t="s">
        <v>348</v>
      </c>
      <c r="D118" s="72" t="s">
        <v>388</v>
      </c>
      <c r="E118" s="73" t="s">
        <v>222</v>
      </c>
      <c r="F118" s="74" t="s">
        <v>386</v>
      </c>
      <c r="G118" s="72" t="s">
        <v>210</v>
      </c>
      <c r="H118" s="72"/>
      <c r="I118" s="72"/>
      <c r="J118" s="72"/>
      <c r="K118" s="72">
        <f t="shared" si="11"/>
        <v>0</v>
      </c>
      <c r="L118" s="72">
        <f t="shared" si="12"/>
        <v>0</v>
      </c>
      <c r="M118" s="72">
        <f t="shared" si="13"/>
        <v>1</v>
      </c>
      <c r="N118" s="75">
        <f t="shared" si="15"/>
        <v>0</v>
      </c>
      <c r="O118" s="76">
        <f t="shared" si="10"/>
        <v>1</v>
      </c>
      <c r="Q118" s="6"/>
    </row>
    <row r="119" spans="1:17" ht="14.25">
      <c r="A119" s="3">
        <v>12</v>
      </c>
      <c r="B119" s="12" t="s">
        <v>334</v>
      </c>
      <c r="C119" s="71" t="s">
        <v>349</v>
      </c>
      <c r="D119" s="72" t="s">
        <v>388</v>
      </c>
      <c r="E119" s="73" t="s">
        <v>222</v>
      </c>
      <c r="F119" s="74" t="s">
        <v>385</v>
      </c>
      <c r="G119" s="72" t="s">
        <v>210</v>
      </c>
      <c r="H119" s="72"/>
      <c r="I119" s="72"/>
      <c r="J119" s="72"/>
      <c r="K119" s="72">
        <f t="shared" si="11"/>
        <v>0</v>
      </c>
      <c r="L119" s="72">
        <f t="shared" si="12"/>
        <v>0</v>
      </c>
      <c r="M119" s="72">
        <f t="shared" si="13"/>
        <v>0</v>
      </c>
      <c r="N119" s="75">
        <f t="shared" si="15"/>
        <v>1</v>
      </c>
      <c r="O119" s="76">
        <f t="shared" si="10"/>
        <v>1</v>
      </c>
      <c r="Q119" s="6"/>
    </row>
    <row r="120" spans="1:17" ht="14.25">
      <c r="A120" s="3">
        <v>13</v>
      </c>
      <c r="B120" s="12" t="s">
        <v>334</v>
      </c>
      <c r="C120" s="71" t="s">
        <v>350</v>
      </c>
      <c r="D120" s="72" t="s">
        <v>388</v>
      </c>
      <c r="E120" s="73" t="s">
        <v>224</v>
      </c>
      <c r="F120" s="74" t="s">
        <v>386</v>
      </c>
      <c r="G120" s="72" t="s">
        <v>210</v>
      </c>
      <c r="H120" s="72"/>
      <c r="I120" s="72"/>
      <c r="J120" s="72"/>
      <c r="K120" s="72">
        <f t="shared" si="11"/>
        <v>0</v>
      </c>
      <c r="L120" s="72">
        <f t="shared" si="12"/>
        <v>0</v>
      </c>
      <c r="M120" s="72">
        <f t="shared" si="13"/>
        <v>1</v>
      </c>
      <c r="N120" s="75">
        <f t="shared" si="15"/>
        <v>0</v>
      </c>
      <c r="O120" s="76">
        <f t="shared" si="10"/>
        <v>1</v>
      </c>
      <c r="Q120" s="6"/>
    </row>
    <row r="121" spans="1:17" ht="14.25">
      <c r="A121" s="3">
        <v>14</v>
      </c>
      <c r="B121" s="12" t="s">
        <v>334</v>
      </c>
      <c r="C121" s="71" t="s">
        <v>351</v>
      </c>
      <c r="D121" s="72" t="s">
        <v>388</v>
      </c>
      <c r="E121" s="73" t="s">
        <v>224</v>
      </c>
      <c r="F121" s="74" t="s">
        <v>385</v>
      </c>
      <c r="G121" s="72" t="s">
        <v>210</v>
      </c>
      <c r="H121" s="72"/>
      <c r="I121" s="72"/>
      <c r="J121" s="72"/>
      <c r="K121" s="72">
        <f t="shared" si="11"/>
        <v>0</v>
      </c>
      <c r="L121" s="72">
        <f t="shared" si="12"/>
        <v>0</v>
      </c>
      <c r="M121" s="72">
        <f t="shared" si="13"/>
        <v>0</v>
      </c>
      <c r="N121" s="75">
        <f t="shared" si="15"/>
        <v>1</v>
      </c>
      <c r="O121" s="76">
        <f t="shared" si="10"/>
        <v>1</v>
      </c>
      <c r="Q121" s="6"/>
    </row>
    <row r="122" spans="1:17" ht="14.25">
      <c r="A122" s="3">
        <v>15</v>
      </c>
      <c r="B122" s="12" t="s">
        <v>334</v>
      </c>
      <c r="C122" s="71" t="s">
        <v>352</v>
      </c>
      <c r="D122" s="72" t="s">
        <v>388</v>
      </c>
      <c r="E122" s="73" t="s">
        <v>223</v>
      </c>
      <c r="F122" s="74" t="s">
        <v>386</v>
      </c>
      <c r="G122" s="72" t="s">
        <v>210</v>
      </c>
      <c r="H122" s="72"/>
      <c r="I122" s="72"/>
      <c r="J122" s="72"/>
      <c r="K122" s="72">
        <f t="shared" si="11"/>
        <v>0</v>
      </c>
      <c r="L122" s="72">
        <f t="shared" si="12"/>
        <v>0</v>
      </c>
      <c r="M122" s="72">
        <f t="shared" si="13"/>
        <v>1</v>
      </c>
      <c r="N122" s="75">
        <f t="shared" si="15"/>
        <v>0</v>
      </c>
      <c r="O122" s="76">
        <f t="shared" si="10"/>
        <v>1</v>
      </c>
      <c r="Q122" s="6"/>
    </row>
    <row r="123" spans="1:17" ht="14.25">
      <c r="A123" s="3">
        <v>16</v>
      </c>
      <c r="B123" s="12" t="s">
        <v>334</v>
      </c>
      <c r="C123" s="71" t="s">
        <v>353</v>
      </c>
      <c r="D123" s="72" t="s">
        <v>388</v>
      </c>
      <c r="E123" s="73" t="s">
        <v>223</v>
      </c>
      <c r="F123" s="74" t="s">
        <v>385</v>
      </c>
      <c r="G123" s="72" t="s">
        <v>210</v>
      </c>
      <c r="H123" s="72"/>
      <c r="I123" s="72"/>
      <c r="J123" s="72"/>
      <c r="K123" s="72">
        <f t="shared" si="11"/>
        <v>0</v>
      </c>
      <c r="L123" s="72">
        <f t="shared" si="12"/>
        <v>0</v>
      </c>
      <c r="M123" s="72">
        <f t="shared" si="13"/>
        <v>0</v>
      </c>
      <c r="N123" s="75">
        <f t="shared" si="15"/>
        <v>1</v>
      </c>
      <c r="O123" s="76">
        <f t="shared" si="10"/>
        <v>1</v>
      </c>
      <c r="Q123" s="6"/>
    </row>
    <row r="124" spans="1:17" ht="14.25">
      <c r="A124" s="3">
        <v>17</v>
      </c>
      <c r="B124" s="12" t="s">
        <v>334</v>
      </c>
      <c r="C124" s="71" t="s">
        <v>354</v>
      </c>
      <c r="D124" s="72"/>
      <c r="E124" s="72"/>
      <c r="F124" s="74"/>
      <c r="G124" s="72"/>
      <c r="H124" s="72"/>
      <c r="I124" s="72"/>
      <c r="J124" s="72"/>
      <c r="K124" s="72">
        <f t="shared" si="11"/>
        <v>0</v>
      </c>
      <c r="L124" s="72">
        <f t="shared" si="12"/>
        <v>0</v>
      </c>
      <c r="M124" s="72">
        <f t="shared" si="13"/>
        <v>0</v>
      </c>
      <c r="N124" s="75">
        <f t="shared" si="15"/>
        <v>0</v>
      </c>
      <c r="O124" s="76">
        <f t="shared" si="10"/>
        <v>0</v>
      </c>
      <c r="Q124" s="6"/>
    </row>
    <row r="125" spans="1:17" ht="14.25">
      <c r="A125" s="3">
        <v>18</v>
      </c>
      <c r="B125" s="12" t="s">
        <v>334</v>
      </c>
      <c r="C125" s="71" t="s">
        <v>355</v>
      </c>
      <c r="D125" s="72"/>
      <c r="E125" s="72"/>
      <c r="F125" s="74"/>
      <c r="G125" s="72"/>
      <c r="H125" s="72"/>
      <c r="I125" s="72"/>
      <c r="J125" s="72"/>
      <c r="K125" s="72">
        <f t="shared" si="11"/>
        <v>0</v>
      </c>
      <c r="L125" s="72">
        <f t="shared" si="12"/>
        <v>0</v>
      </c>
      <c r="M125" s="72">
        <f t="shared" si="13"/>
        <v>0</v>
      </c>
      <c r="N125" s="75">
        <f t="shared" si="15"/>
        <v>0</v>
      </c>
      <c r="O125" s="76">
        <f t="shared" si="10"/>
        <v>0</v>
      </c>
      <c r="Q125" s="6"/>
    </row>
    <row r="126" spans="1:17" ht="14.25">
      <c r="A126" s="3">
        <v>19</v>
      </c>
      <c r="B126" s="12" t="s">
        <v>334</v>
      </c>
      <c r="C126" s="71" t="s">
        <v>356</v>
      </c>
      <c r="D126" s="72"/>
      <c r="E126" s="72"/>
      <c r="F126" s="74"/>
      <c r="G126" s="72"/>
      <c r="H126" s="72"/>
      <c r="I126" s="72"/>
      <c r="J126" s="72"/>
      <c r="K126" s="72">
        <f t="shared" si="11"/>
        <v>0</v>
      </c>
      <c r="L126" s="72">
        <f t="shared" si="12"/>
        <v>0</v>
      </c>
      <c r="M126" s="72">
        <f t="shared" si="13"/>
        <v>0</v>
      </c>
      <c r="N126" s="75">
        <f t="shared" si="15"/>
        <v>0</v>
      </c>
      <c r="O126" s="76">
        <f t="shared" si="10"/>
        <v>0</v>
      </c>
      <c r="Q126" s="6"/>
    </row>
    <row r="127" spans="1:17" ht="14.25">
      <c r="A127" s="3">
        <v>20</v>
      </c>
      <c r="B127" s="12" t="s">
        <v>334</v>
      </c>
      <c r="C127" s="71" t="s">
        <v>357</v>
      </c>
      <c r="D127" s="72"/>
      <c r="E127" s="72"/>
      <c r="F127" s="74"/>
      <c r="G127" s="72"/>
      <c r="H127" s="72"/>
      <c r="I127" s="72"/>
      <c r="J127" s="72"/>
      <c r="K127" s="72">
        <f t="shared" si="11"/>
        <v>0</v>
      </c>
      <c r="L127" s="72">
        <f t="shared" si="12"/>
        <v>0</v>
      </c>
      <c r="M127" s="72">
        <f t="shared" si="13"/>
        <v>0</v>
      </c>
      <c r="N127" s="75">
        <f t="shared" si="15"/>
        <v>0</v>
      </c>
      <c r="O127" s="76">
        <f t="shared" si="10"/>
        <v>0</v>
      </c>
      <c r="Q127" s="6"/>
    </row>
    <row r="128" spans="1:17" ht="14.25">
      <c r="A128" s="3">
        <v>21</v>
      </c>
      <c r="B128" s="12" t="s">
        <v>334</v>
      </c>
      <c r="C128" s="71" t="s">
        <v>358</v>
      </c>
      <c r="D128" s="72"/>
      <c r="E128" s="72"/>
      <c r="F128" s="74"/>
      <c r="G128" s="72"/>
      <c r="H128" s="72"/>
      <c r="I128" s="72"/>
      <c r="J128" s="72"/>
      <c r="K128" s="72">
        <f t="shared" si="11"/>
        <v>0</v>
      </c>
      <c r="L128" s="72">
        <f t="shared" si="12"/>
        <v>0</v>
      </c>
      <c r="M128" s="72">
        <f t="shared" si="13"/>
        <v>0</v>
      </c>
      <c r="N128" s="75">
        <f t="shared" si="15"/>
        <v>0</v>
      </c>
      <c r="O128" s="76">
        <f t="shared" si="10"/>
        <v>0</v>
      </c>
      <c r="Q128" s="6"/>
    </row>
    <row r="129" spans="1:17" ht="14.25">
      <c r="A129" s="3">
        <v>22</v>
      </c>
      <c r="B129" s="12" t="s">
        <v>334</v>
      </c>
      <c r="C129" s="71" t="s">
        <v>359</v>
      </c>
      <c r="D129" s="72"/>
      <c r="E129" s="72"/>
      <c r="F129" s="74"/>
      <c r="G129" s="72"/>
      <c r="H129" s="72"/>
      <c r="I129" s="72"/>
      <c r="J129" s="72"/>
      <c r="K129" s="72">
        <f t="shared" si="11"/>
        <v>0</v>
      </c>
      <c r="L129" s="72">
        <f t="shared" si="12"/>
        <v>0</v>
      </c>
      <c r="M129" s="72">
        <f t="shared" si="13"/>
        <v>0</v>
      </c>
      <c r="N129" s="75">
        <f t="shared" si="15"/>
        <v>0</v>
      </c>
      <c r="O129" s="76">
        <f t="shared" si="10"/>
        <v>0</v>
      </c>
      <c r="Q129" s="6"/>
    </row>
    <row r="130" spans="1:17" ht="14.25">
      <c r="A130" s="3">
        <v>23</v>
      </c>
      <c r="B130" s="12" t="s">
        <v>334</v>
      </c>
      <c r="C130" s="71" t="s">
        <v>360</v>
      </c>
      <c r="D130" s="72"/>
      <c r="E130" s="72"/>
      <c r="F130" s="74"/>
      <c r="G130" s="72"/>
      <c r="H130" s="72"/>
      <c r="I130" s="72"/>
      <c r="J130" s="72"/>
      <c r="K130" s="72">
        <f t="shared" si="11"/>
        <v>0</v>
      </c>
      <c r="L130" s="72">
        <f t="shared" si="12"/>
        <v>0</v>
      </c>
      <c r="M130" s="72">
        <f t="shared" si="13"/>
        <v>0</v>
      </c>
      <c r="N130" s="75">
        <f t="shared" si="15"/>
        <v>0</v>
      </c>
      <c r="O130" s="76">
        <f t="shared" si="10"/>
        <v>0</v>
      </c>
      <c r="Q130" s="6"/>
    </row>
    <row r="131" spans="1:17" ht="14.25">
      <c r="A131" s="3">
        <v>24</v>
      </c>
      <c r="B131" s="12" t="s">
        <v>334</v>
      </c>
      <c r="C131" s="71" t="s">
        <v>361</v>
      </c>
      <c r="D131" s="72"/>
      <c r="E131" s="72"/>
      <c r="F131" s="74"/>
      <c r="G131" s="72"/>
      <c r="H131" s="72"/>
      <c r="I131" s="72"/>
      <c r="J131" s="72"/>
      <c r="K131" s="72">
        <f t="shared" si="11"/>
        <v>0</v>
      </c>
      <c r="L131" s="72">
        <f t="shared" si="12"/>
        <v>0</v>
      </c>
      <c r="M131" s="72">
        <f t="shared" si="13"/>
        <v>0</v>
      </c>
      <c r="N131" s="75">
        <f t="shared" si="15"/>
        <v>0</v>
      </c>
      <c r="O131" s="76">
        <f t="shared" si="10"/>
        <v>0</v>
      </c>
      <c r="Q131" s="6"/>
    </row>
    <row r="132" spans="2:17" ht="14.25">
      <c r="B132" s="70" t="s">
        <v>417</v>
      </c>
      <c r="C132" s="71"/>
      <c r="D132" s="72"/>
      <c r="E132" s="72"/>
      <c r="F132" s="72"/>
      <c r="G132" s="72"/>
      <c r="H132" s="72"/>
      <c r="I132" s="72"/>
      <c r="J132" s="72"/>
      <c r="K132" s="72">
        <f>SUM(K108:K131)</f>
        <v>1</v>
      </c>
      <c r="L132" s="72">
        <f>SUM(L108:L131)</f>
        <v>1</v>
      </c>
      <c r="M132" s="72">
        <f>SUM(M108:M131)</f>
        <v>7</v>
      </c>
      <c r="N132" s="72">
        <f>SUM(N108:N131)</f>
        <v>7</v>
      </c>
      <c r="O132" s="76">
        <f t="shared" si="10"/>
        <v>16</v>
      </c>
      <c r="Q132" s="6"/>
    </row>
    <row r="133" spans="2:17" ht="14.25">
      <c r="B133" s="70"/>
      <c r="C133" s="71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5"/>
      <c r="O133" s="76"/>
      <c r="Q133" s="6"/>
    </row>
    <row r="134" spans="1:17" ht="14.25">
      <c r="A134" s="3">
        <v>1</v>
      </c>
      <c r="B134" s="12" t="s">
        <v>335</v>
      </c>
      <c r="C134" s="71" t="s">
        <v>338</v>
      </c>
      <c r="D134" s="81"/>
      <c r="E134" s="81"/>
      <c r="F134" s="82"/>
      <c r="G134" s="81"/>
      <c r="H134" s="72"/>
      <c r="I134" s="72"/>
      <c r="J134" s="72"/>
      <c r="K134" s="72">
        <f aca="true" t="shared" si="16" ref="K134:K157">0+(VALUE(F134)=-24)</f>
        <v>0</v>
      </c>
      <c r="L134" s="72">
        <f aca="true" t="shared" si="17" ref="L134:L157">0+(VALUE(F134)=24)</f>
        <v>0</v>
      </c>
      <c r="M134" s="72">
        <f aca="true" t="shared" si="18" ref="M134:M157">0+(VALUE(F134)=-18)</f>
        <v>0</v>
      </c>
      <c r="N134" s="75">
        <f aca="true" t="shared" si="19" ref="N134:N157">0+(VALUE(F134)=18)</f>
        <v>0</v>
      </c>
      <c r="O134" s="76">
        <f aca="true" t="shared" si="20" ref="O134:O158">SUM(K134:N134)</f>
        <v>0</v>
      </c>
      <c r="Q134" s="6"/>
    </row>
    <row r="135" spans="1:17" ht="14.25">
      <c r="A135" s="3">
        <v>2</v>
      </c>
      <c r="B135" s="12" t="s">
        <v>335</v>
      </c>
      <c r="C135" s="71" t="s">
        <v>339</v>
      </c>
      <c r="D135" s="81"/>
      <c r="E135" s="81"/>
      <c r="F135" s="82"/>
      <c r="G135" s="81"/>
      <c r="H135" s="72"/>
      <c r="I135" s="72"/>
      <c r="J135" s="72"/>
      <c r="K135" s="72">
        <f t="shared" si="16"/>
        <v>0</v>
      </c>
      <c r="L135" s="72">
        <f t="shared" si="17"/>
        <v>0</v>
      </c>
      <c r="M135" s="72">
        <f t="shared" si="18"/>
        <v>0</v>
      </c>
      <c r="N135" s="75">
        <f t="shared" si="19"/>
        <v>0</v>
      </c>
      <c r="O135" s="76">
        <f t="shared" si="20"/>
        <v>0</v>
      </c>
      <c r="Q135" s="6"/>
    </row>
    <row r="136" spans="1:17" ht="14.25">
      <c r="A136" s="3">
        <v>3</v>
      </c>
      <c r="B136" s="12" t="s">
        <v>335</v>
      </c>
      <c r="C136" s="71" t="s">
        <v>340</v>
      </c>
      <c r="D136" s="81"/>
      <c r="E136" s="81"/>
      <c r="F136" s="82"/>
      <c r="G136" s="81"/>
      <c r="H136" s="72"/>
      <c r="I136" s="72"/>
      <c r="J136" s="72"/>
      <c r="K136" s="72">
        <f t="shared" si="16"/>
        <v>0</v>
      </c>
      <c r="L136" s="72">
        <f t="shared" si="17"/>
        <v>0</v>
      </c>
      <c r="M136" s="72">
        <f t="shared" si="18"/>
        <v>0</v>
      </c>
      <c r="N136" s="75">
        <f t="shared" si="19"/>
        <v>0</v>
      </c>
      <c r="O136" s="76">
        <f t="shared" si="20"/>
        <v>0</v>
      </c>
      <c r="Q136" s="6"/>
    </row>
    <row r="137" spans="1:17" ht="14.25">
      <c r="A137" s="3">
        <v>4</v>
      </c>
      <c r="B137" s="12" t="s">
        <v>335</v>
      </c>
      <c r="C137" s="71" t="s">
        <v>341</v>
      </c>
      <c r="D137" s="81"/>
      <c r="E137" s="81"/>
      <c r="F137" s="82"/>
      <c r="G137" s="81"/>
      <c r="H137" s="72"/>
      <c r="I137" s="72"/>
      <c r="J137" s="72"/>
      <c r="K137" s="72">
        <f t="shared" si="16"/>
        <v>0</v>
      </c>
      <c r="L137" s="72">
        <f t="shared" si="17"/>
        <v>0</v>
      </c>
      <c r="M137" s="72">
        <f t="shared" si="18"/>
        <v>0</v>
      </c>
      <c r="N137" s="75">
        <f t="shared" si="19"/>
        <v>0</v>
      </c>
      <c r="O137" s="76">
        <f t="shared" si="20"/>
        <v>0</v>
      </c>
      <c r="Q137" s="6"/>
    </row>
    <row r="138" spans="1:17" ht="14.25">
      <c r="A138" s="3">
        <v>5</v>
      </c>
      <c r="B138" s="12" t="s">
        <v>335</v>
      </c>
      <c r="C138" s="71" t="s">
        <v>342</v>
      </c>
      <c r="D138" s="81"/>
      <c r="E138" s="81"/>
      <c r="F138" s="82"/>
      <c r="G138" s="81"/>
      <c r="H138" s="72"/>
      <c r="I138" s="72"/>
      <c r="J138" s="72"/>
      <c r="K138" s="72">
        <f t="shared" si="16"/>
        <v>0</v>
      </c>
      <c r="L138" s="72">
        <f t="shared" si="17"/>
        <v>0</v>
      </c>
      <c r="M138" s="72">
        <f t="shared" si="18"/>
        <v>0</v>
      </c>
      <c r="N138" s="75">
        <f t="shared" si="19"/>
        <v>0</v>
      </c>
      <c r="O138" s="76">
        <f t="shared" si="20"/>
        <v>0</v>
      </c>
      <c r="Q138" s="6"/>
    </row>
    <row r="139" spans="1:17" ht="14.25">
      <c r="A139" s="3">
        <v>6</v>
      </c>
      <c r="B139" s="12" t="s">
        <v>335</v>
      </c>
      <c r="C139" s="71" t="s">
        <v>343</v>
      </c>
      <c r="D139" s="81"/>
      <c r="E139" s="81"/>
      <c r="F139" s="82"/>
      <c r="G139" s="81"/>
      <c r="H139" s="72"/>
      <c r="I139" s="72"/>
      <c r="J139" s="72"/>
      <c r="K139" s="72">
        <f t="shared" si="16"/>
        <v>0</v>
      </c>
      <c r="L139" s="72">
        <f t="shared" si="17"/>
        <v>0</v>
      </c>
      <c r="M139" s="72">
        <f t="shared" si="18"/>
        <v>0</v>
      </c>
      <c r="N139" s="75">
        <f t="shared" si="19"/>
        <v>0</v>
      </c>
      <c r="O139" s="76">
        <f t="shared" si="20"/>
        <v>0</v>
      </c>
      <c r="Q139" s="6"/>
    </row>
    <row r="140" spans="1:17" ht="14.25">
      <c r="A140" s="3">
        <v>7</v>
      </c>
      <c r="B140" s="12" t="s">
        <v>335</v>
      </c>
      <c r="C140" s="71" t="s">
        <v>344</v>
      </c>
      <c r="D140" s="81"/>
      <c r="E140" s="81"/>
      <c r="F140" s="82"/>
      <c r="G140" s="81"/>
      <c r="H140" s="72"/>
      <c r="I140" s="72"/>
      <c r="J140" s="72"/>
      <c r="K140" s="72">
        <f t="shared" si="16"/>
        <v>0</v>
      </c>
      <c r="L140" s="72">
        <f t="shared" si="17"/>
        <v>0</v>
      </c>
      <c r="M140" s="72">
        <f t="shared" si="18"/>
        <v>0</v>
      </c>
      <c r="N140" s="75">
        <f t="shared" si="19"/>
        <v>0</v>
      </c>
      <c r="O140" s="76">
        <f t="shared" si="20"/>
        <v>0</v>
      </c>
      <c r="Q140" s="6"/>
    </row>
    <row r="141" spans="1:17" ht="14.25">
      <c r="A141" s="3">
        <v>8</v>
      </c>
      <c r="B141" s="12" t="s">
        <v>335</v>
      </c>
      <c r="C141" s="71" t="s">
        <v>345</v>
      </c>
      <c r="D141" s="81"/>
      <c r="E141" s="81"/>
      <c r="F141" s="82"/>
      <c r="G141" s="81"/>
      <c r="H141" s="72"/>
      <c r="I141" s="72"/>
      <c r="J141" s="72"/>
      <c r="K141" s="72">
        <f t="shared" si="16"/>
        <v>0</v>
      </c>
      <c r="L141" s="72">
        <f t="shared" si="17"/>
        <v>0</v>
      </c>
      <c r="M141" s="72">
        <f t="shared" si="18"/>
        <v>0</v>
      </c>
      <c r="N141" s="75">
        <f t="shared" si="19"/>
        <v>0</v>
      </c>
      <c r="O141" s="76">
        <f t="shared" si="20"/>
        <v>0</v>
      </c>
      <c r="Q141" s="6"/>
    </row>
    <row r="142" spans="1:17" ht="14.25">
      <c r="A142" s="3">
        <v>9</v>
      </c>
      <c r="B142" s="12" t="s">
        <v>335</v>
      </c>
      <c r="C142" s="71" t="s">
        <v>346</v>
      </c>
      <c r="D142" s="81"/>
      <c r="E142" s="81"/>
      <c r="F142" s="82"/>
      <c r="G142" s="81"/>
      <c r="H142" s="72"/>
      <c r="I142" s="72"/>
      <c r="J142" s="72"/>
      <c r="K142" s="72">
        <f t="shared" si="16"/>
        <v>0</v>
      </c>
      <c r="L142" s="72">
        <f t="shared" si="17"/>
        <v>0</v>
      </c>
      <c r="M142" s="72">
        <f t="shared" si="18"/>
        <v>0</v>
      </c>
      <c r="N142" s="75">
        <f t="shared" si="19"/>
        <v>0</v>
      </c>
      <c r="O142" s="76">
        <f t="shared" si="20"/>
        <v>0</v>
      </c>
      <c r="Q142" s="6"/>
    </row>
    <row r="143" spans="1:17" ht="14.25">
      <c r="A143" s="3">
        <v>10</v>
      </c>
      <c r="B143" s="12" t="s">
        <v>335</v>
      </c>
      <c r="C143" s="71" t="s">
        <v>347</v>
      </c>
      <c r="D143" s="81"/>
      <c r="E143" s="81"/>
      <c r="F143" s="82"/>
      <c r="G143" s="81"/>
      <c r="H143" s="72"/>
      <c r="I143" s="72"/>
      <c r="J143" s="72"/>
      <c r="K143" s="72">
        <f t="shared" si="16"/>
        <v>0</v>
      </c>
      <c r="L143" s="72">
        <f t="shared" si="17"/>
        <v>0</v>
      </c>
      <c r="M143" s="72">
        <f t="shared" si="18"/>
        <v>0</v>
      </c>
      <c r="N143" s="75">
        <f t="shared" si="19"/>
        <v>0</v>
      </c>
      <c r="O143" s="76">
        <f t="shared" si="20"/>
        <v>0</v>
      </c>
      <c r="Q143" s="6"/>
    </row>
    <row r="144" spans="1:17" ht="14.25">
      <c r="A144" s="3">
        <v>11</v>
      </c>
      <c r="B144" s="12" t="s">
        <v>335</v>
      </c>
      <c r="C144" s="71" t="s">
        <v>348</v>
      </c>
      <c r="D144" s="81"/>
      <c r="E144" s="81"/>
      <c r="F144" s="82"/>
      <c r="G144" s="81"/>
      <c r="H144" s="72"/>
      <c r="I144" s="72"/>
      <c r="J144" s="72"/>
      <c r="K144" s="72">
        <f t="shared" si="16"/>
        <v>0</v>
      </c>
      <c r="L144" s="72">
        <f t="shared" si="17"/>
        <v>0</v>
      </c>
      <c r="M144" s="72">
        <f t="shared" si="18"/>
        <v>0</v>
      </c>
      <c r="N144" s="75">
        <f t="shared" si="19"/>
        <v>0</v>
      </c>
      <c r="O144" s="76">
        <f t="shared" si="20"/>
        <v>0</v>
      </c>
      <c r="Q144" s="6"/>
    </row>
    <row r="145" spans="1:17" ht="14.25">
      <c r="A145" s="3">
        <v>12</v>
      </c>
      <c r="B145" s="12" t="s">
        <v>335</v>
      </c>
      <c r="C145" s="71" t="s">
        <v>349</v>
      </c>
      <c r="D145" s="81"/>
      <c r="E145" s="81"/>
      <c r="F145" s="82"/>
      <c r="G145" s="81"/>
      <c r="H145" s="72"/>
      <c r="I145" s="72"/>
      <c r="J145" s="72"/>
      <c r="K145" s="72">
        <f t="shared" si="16"/>
        <v>0</v>
      </c>
      <c r="L145" s="72">
        <f t="shared" si="17"/>
        <v>0</v>
      </c>
      <c r="M145" s="72">
        <f t="shared" si="18"/>
        <v>0</v>
      </c>
      <c r="N145" s="75">
        <f t="shared" si="19"/>
        <v>0</v>
      </c>
      <c r="O145" s="76">
        <f t="shared" si="20"/>
        <v>0</v>
      </c>
      <c r="Q145" s="6"/>
    </row>
    <row r="146" spans="1:17" ht="14.25">
      <c r="A146" s="3">
        <v>13</v>
      </c>
      <c r="B146" s="12" t="s">
        <v>335</v>
      </c>
      <c r="C146" s="71" t="s">
        <v>350</v>
      </c>
      <c r="D146" s="81"/>
      <c r="E146" s="81"/>
      <c r="F146" s="82"/>
      <c r="G146" s="81"/>
      <c r="H146" s="72"/>
      <c r="I146" s="72"/>
      <c r="J146" s="72"/>
      <c r="K146" s="72">
        <f t="shared" si="16"/>
        <v>0</v>
      </c>
      <c r="L146" s="72">
        <f t="shared" si="17"/>
        <v>0</v>
      </c>
      <c r="M146" s="72">
        <f t="shared" si="18"/>
        <v>0</v>
      </c>
      <c r="N146" s="75">
        <f t="shared" si="19"/>
        <v>0</v>
      </c>
      <c r="O146" s="76">
        <f t="shared" si="20"/>
        <v>0</v>
      </c>
      <c r="Q146" s="6"/>
    </row>
    <row r="147" spans="1:17" ht="14.25">
      <c r="A147" s="3">
        <v>14</v>
      </c>
      <c r="B147" s="12" t="s">
        <v>335</v>
      </c>
      <c r="C147" s="71" t="s">
        <v>351</v>
      </c>
      <c r="D147" s="81"/>
      <c r="E147" s="81"/>
      <c r="F147" s="82"/>
      <c r="G147" s="81"/>
      <c r="H147" s="72"/>
      <c r="I147" s="72"/>
      <c r="J147" s="72"/>
      <c r="K147" s="72">
        <f t="shared" si="16"/>
        <v>0</v>
      </c>
      <c r="L147" s="72">
        <f t="shared" si="17"/>
        <v>0</v>
      </c>
      <c r="M147" s="72">
        <f t="shared" si="18"/>
        <v>0</v>
      </c>
      <c r="N147" s="75">
        <f t="shared" si="19"/>
        <v>0</v>
      </c>
      <c r="O147" s="76">
        <f t="shared" si="20"/>
        <v>0</v>
      </c>
      <c r="Q147" s="6"/>
    </row>
    <row r="148" spans="1:17" ht="14.25">
      <c r="A148" s="3">
        <v>15</v>
      </c>
      <c r="B148" s="12" t="s">
        <v>335</v>
      </c>
      <c r="C148" s="71" t="s">
        <v>352</v>
      </c>
      <c r="D148" s="81"/>
      <c r="E148" s="81"/>
      <c r="F148" s="82"/>
      <c r="G148" s="81"/>
      <c r="H148" s="72"/>
      <c r="I148" s="72"/>
      <c r="J148" s="72"/>
      <c r="K148" s="72">
        <f t="shared" si="16"/>
        <v>0</v>
      </c>
      <c r="L148" s="72">
        <f t="shared" si="17"/>
        <v>0</v>
      </c>
      <c r="M148" s="72">
        <f t="shared" si="18"/>
        <v>0</v>
      </c>
      <c r="N148" s="75">
        <f t="shared" si="19"/>
        <v>0</v>
      </c>
      <c r="O148" s="76">
        <f t="shared" si="20"/>
        <v>0</v>
      </c>
      <c r="Q148" s="6"/>
    </row>
    <row r="149" spans="1:17" ht="14.25">
      <c r="A149" s="3">
        <v>16</v>
      </c>
      <c r="B149" s="12" t="s">
        <v>335</v>
      </c>
      <c r="C149" s="71" t="s">
        <v>353</v>
      </c>
      <c r="D149" s="81"/>
      <c r="E149" s="81"/>
      <c r="F149" s="82"/>
      <c r="G149" s="81"/>
      <c r="H149" s="72"/>
      <c r="I149" s="72"/>
      <c r="J149" s="72"/>
      <c r="K149" s="72">
        <f t="shared" si="16"/>
        <v>0</v>
      </c>
      <c r="L149" s="72">
        <f t="shared" si="17"/>
        <v>0</v>
      </c>
      <c r="M149" s="72">
        <f t="shared" si="18"/>
        <v>0</v>
      </c>
      <c r="N149" s="75">
        <f t="shared" si="19"/>
        <v>0</v>
      </c>
      <c r="O149" s="76">
        <f t="shared" si="20"/>
        <v>0</v>
      </c>
      <c r="Q149" s="6"/>
    </row>
    <row r="150" spans="1:17" ht="14.25">
      <c r="A150" s="3">
        <v>17</v>
      </c>
      <c r="B150" s="12" t="s">
        <v>335</v>
      </c>
      <c r="C150" s="71" t="s">
        <v>354</v>
      </c>
      <c r="D150" s="72"/>
      <c r="E150" s="72"/>
      <c r="F150" s="74"/>
      <c r="G150" s="72"/>
      <c r="H150" s="72"/>
      <c r="I150" s="72"/>
      <c r="J150" s="72"/>
      <c r="K150" s="72">
        <f t="shared" si="16"/>
        <v>0</v>
      </c>
      <c r="L150" s="72">
        <f t="shared" si="17"/>
        <v>0</v>
      </c>
      <c r="M150" s="72">
        <f t="shared" si="18"/>
        <v>0</v>
      </c>
      <c r="N150" s="75">
        <f t="shared" si="19"/>
        <v>0</v>
      </c>
      <c r="O150" s="76">
        <f t="shared" si="20"/>
        <v>0</v>
      </c>
      <c r="Q150" s="6"/>
    </row>
    <row r="151" spans="1:17" ht="14.25">
      <c r="A151" s="3">
        <v>18</v>
      </c>
      <c r="B151" s="12" t="s">
        <v>335</v>
      </c>
      <c r="C151" s="71" t="s">
        <v>355</v>
      </c>
      <c r="D151" s="72"/>
      <c r="E151" s="72"/>
      <c r="F151" s="74"/>
      <c r="G151" s="72"/>
      <c r="H151" s="72"/>
      <c r="I151" s="72"/>
      <c r="J151" s="72"/>
      <c r="K151" s="72">
        <f t="shared" si="16"/>
        <v>0</v>
      </c>
      <c r="L151" s="72">
        <f t="shared" si="17"/>
        <v>0</v>
      </c>
      <c r="M151" s="72">
        <f t="shared" si="18"/>
        <v>0</v>
      </c>
      <c r="N151" s="75">
        <f t="shared" si="19"/>
        <v>0</v>
      </c>
      <c r="O151" s="76">
        <f t="shared" si="20"/>
        <v>0</v>
      </c>
      <c r="Q151" s="6"/>
    </row>
    <row r="152" spans="1:17" ht="14.25">
      <c r="A152" s="3">
        <v>19</v>
      </c>
      <c r="B152" s="12" t="s">
        <v>335</v>
      </c>
      <c r="C152" s="71" t="s">
        <v>356</v>
      </c>
      <c r="D152" s="72"/>
      <c r="E152" s="72"/>
      <c r="F152" s="74"/>
      <c r="G152" s="72"/>
      <c r="H152" s="72"/>
      <c r="I152" s="72"/>
      <c r="J152" s="72"/>
      <c r="K152" s="72">
        <f t="shared" si="16"/>
        <v>0</v>
      </c>
      <c r="L152" s="72">
        <f t="shared" si="17"/>
        <v>0</v>
      </c>
      <c r="M152" s="72">
        <f t="shared" si="18"/>
        <v>0</v>
      </c>
      <c r="N152" s="75">
        <f t="shared" si="19"/>
        <v>0</v>
      </c>
      <c r="O152" s="76">
        <f t="shared" si="20"/>
        <v>0</v>
      </c>
      <c r="Q152" s="6"/>
    </row>
    <row r="153" spans="1:17" ht="14.25">
      <c r="A153" s="3">
        <v>20</v>
      </c>
      <c r="B153" s="12" t="s">
        <v>335</v>
      </c>
      <c r="C153" s="71" t="s">
        <v>357</v>
      </c>
      <c r="D153" s="72"/>
      <c r="E153" s="72"/>
      <c r="F153" s="74"/>
      <c r="G153" s="72"/>
      <c r="H153" s="72"/>
      <c r="I153" s="72"/>
      <c r="J153" s="72"/>
      <c r="K153" s="72">
        <f t="shared" si="16"/>
        <v>0</v>
      </c>
      <c r="L153" s="72">
        <f t="shared" si="17"/>
        <v>0</v>
      </c>
      <c r="M153" s="72">
        <f t="shared" si="18"/>
        <v>0</v>
      </c>
      <c r="N153" s="75">
        <f t="shared" si="19"/>
        <v>0</v>
      </c>
      <c r="O153" s="76">
        <f t="shared" si="20"/>
        <v>0</v>
      </c>
      <c r="Q153" s="6"/>
    </row>
    <row r="154" spans="1:17" ht="14.25">
      <c r="A154" s="3">
        <v>21</v>
      </c>
      <c r="B154" s="12" t="s">
        <v>335</v>
      </c>
      <c r="C154" s="71" t="s">
        <v>358</v>
      </c>
      <c r="D154" s="72"/>
      <c r="E154" s="72"/>
      <c r="F154" s="74"/>
      <c r="G154" s="72"/>
      <c r="H154" s="72"/>
      <c r="I154" s="72"/>
      <c r="J154" s="72"/>
      <c r="K154" s="72">
        <f t="shared" si="16"/>
        <v>0</v>
      </c>
      <c r="L154" s="72">
        <f t="shared" si="17"/>
        <v>0</v>
      </c>
      <c r="M154" s="72">
        <f t="shared" si="18"/>
        <v>0</v>
      </c>
      <c r="N154" s="75">
        <f t="shared" si="19"/>
        <v>0</v>
      </c>
      <c r="O154" s="76">
        <f t="shared" si="20"/>
        <v>0</v>
      </c>
      <c r="Q154" s="6"/>
    </row>
    <row r="155" spans="1:17" ht="14.25">
      <c r="A155" s="3">
        <v>22</v>
      </c>
      <c r="B155" s="12" t="s">
        <v>335</v>
      </c>
      <c r="C155" s="71" t="s">
        <v>359</v>
      </c>
      <c r="D155" s="72"/>
      <c r="E155" s="72"/>
      <c r="F155" s="74"/>
      <c r="G155" s="72"/>
      <c r="H155" s="72"/>
      <c r="I155" s="72"/>
      <c r="J155" s="72"/>
      <c r="K155" s="72">
        <f t="shared" si="16"/>
        <v>0</v>
      </c>
      <c r="L155" s="72">
        <f t="shared" si="17"/>
        <v>0</v>
      </c>
      <c r="M155" s="72">
        <f t="shared" si="18"/>
        <v>0</v>
      </c>
      <c r="N155" s="75">
        <f t="shared" si="19"/>
        <v>0</v>
      </c>
      <c r="O155" s="76">
        <f t="shared" si="20"/>
        <v>0</v>
      </c>
      <c r="Q155" s="6"/>
    </row>
    <row r="156" spans="1:17" ht="14.25">
      <c r="A156" s="3">
        <v>23</v>
      </c>
      <c r="B156" s="12" t="s">
        <v>335</v>
      </c>
      <c r="C156" s="71" t="s">
        <v>360</v>
      </c>
      <c r="D156" s="72"/>
      <c r="E156" s="72"/>
      <c r="F156" s="74"/>
      <c r="G156" s="72"/>
      <c r="H156" s="72"/>
      <c r="I156" s="72"/>
      <c r="J156" s="72"/>
      <c r="K156" s="72">
        <f t="shared" si="16"/>
        <v>0</v>
      </c>
      <c r="L156" s="72">
        <f t="shared" si="17"/>
        <v>0</v>
      </c>
      <c r="M156" s="72">
        <f t="shared" si="18"/>
        <v>0</v>
      </c>
      <c r="N156" s="75">
        <f t="shared" si="19"/>
        <v>0</v>
      </c>
      <c r="O156" s="76">
        <f t="shared" si="20"/>
        <v>0</v>
      </c>
      <c r="Q156" s="6"/>
    </row>
    <row r="157" spans="1:17" ht="14.25">
      <c r="A157" s="3">
        <v>24</v>
      </c>
      <c r="B157" s="12" t="s">
        <v>335</v>
      </c>
      <c r="C157" s="71" t="s">
        <v>361</v>
      </c>
      <c r="D157" s="72"/>
      <c r="E157" s="72"/>
      <c r="F157" s="74"/>
      <c r="G157" s="72"/>
      <c r="H157" s="72"/>
      <c r="I157" s="72"/>
      <c r="J157" s="72"/>
      <c r="K157" s="72">
        <f t="shared" si="16"/>
        <v>0</v>
      </c>
      <c r="L157" s="72">
        <f t="shared" si="17"/>
        <v>0</v>
      </c>
      <c r="M157" s="72">
        <f t="shared" si="18"/>
        <v>0</v>
      </c>
      <c r="N157" s="75">
        <f t="shared" si="19"/>
        <v>0</v>
      </c>
      <c r="O157" s="76">
        <f t="shared" si="20"/>
        <v>0</v>
      </c>
      <c r="Q157" s="6"/>
    </row>
    <row r="158" spans="2:17" ht="14.25">
      <c r="B158" s="70" t="s">
        <v>417</v>
      </c>
      <c r="C158" s="71"/>
      <c r="D158" s="72"/>
      <c r="E158" s="72"/>
      <c r="F158" s="72"/>
      <c r="G158" s="72"/>
      <c r="H158" s="72"/>
      <c r="I158" s="72"/>
      <c r="J158" s="72"/>
      <c r="K158" s="72">
        <f>SUM(K134:K157)</f>
        <v>0</v>
      </c>
      <c r="L158" s="72">
        <f>SUM(L134:L157)</f>
        <v>0</v>
      </c>
      <c r="M158" s="72">
        <f>SUM(M134:M157)</f>
        <v>0</v>
      </c>
      <c r="N158" s="72">
        <f>SUM(N134:N157)</f>
        <v>0</v>
      </c>
      <c r="O158" s="76">
        <f t="shared" si="20"/>
        <v>0</v>
      </c>
      <c r="Q158" s="6"/>
    </row>
    <row r="159" spans="2:17" ht="14.25">
      <c r="B159" s="70"/>
      <c r="C159" s="71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5"/>
      <c r="O159" s="76"/>
      <c r="Q159" s="6"/>
    </row>
    <row r="160" spans="1:17" ht="14.25">
      <c r="A160" s="3">
        <v>1</v>
      </c>
      <c r="B160" s="12" t="s">
        <v>336</v>
      </c>
      <c r="C160" s="71" t="s">
        <v>338</v>
      </c>
      <c r="D160" s="72" t="s">
        <v>387</v>
      </c>
      <c r="E160" s="77" t="s">
        <v>247</v>
      </c>
      <c r="F160" s="74" t="s">
        <v>384</v>
      </c>
      <c r="G160" s="72" t="s">
        <v>211</v>
      </c>
      <c r="H160" s="72"/>
      <c r="I160" s="72"/>
      <c r="J160" s="72"/>
      <c r="K160" s="72">
        <f t="shared" si="11"/>
        <v>0</v>
      </c>
      <c r="L160" s="72">
        <f t="shared" si="12"/>
        <v>1</v>
      </c>
      <c r="M160" s="72">
        <f t="shared" si="13"/>
        <v>0</v>
      </c>
      <c r="N160" s="75">
        <f aca="true" t="shared" si="21" ref="N160:N183">0+(VALUE(F160)=18)</f>
        <v>0</v>
      </c>
      <c r="O160" s="76">
        <f t="shared" si="10"/>
        <v>1</v>
      </c>
      <c r="Q160" s="6"/>
    </row>
    <row r="161" spans="1:17" ht="14.25">
      <c r="A161" s="3">
        <v>2</v>
      </c>
      <c r="B161" s="12" t="s">
        <v>336</v>
      </c>
      <c r="C161" s="71" t="s">
        <v>339</v>
      </c>
      <c r="D161" s="72" t="s">
        <v>387</v>
      </c>
      <c r="E161" s="79" t="s">
        <v>393</v>
      </c>
      <c r="F161" s="74" t="s">
        <v>384</v>
      </c>
      <c r="G161" s="72" t="s">
        <v>213</v>
      </c>
      <c r="H161" s="72"/>
      <c r="I161" s="72"/>
      <c r="J161" s="72"/>
      <c r="K161" s="72">
        <f t="shared" si="11"/>
        <v>0</v>
      </c>
      <c r="L161" s="72">
        <f t="shared" si="12"/>
        <v>1</v>
      </c>
      <c r="M161" s="72">
        <f t="shared" si="13"/>
        <v>0</v>
      </c>
      <c r="N161" s="75">
        <f t="shared" si="21"/>
        <v>0</v>
      </c>
      <c r="O161" s="76">
        <f t="shared" si="10"/>
        <v>1</v>
      </c>
      <c r="Q161" s="6"/>
    </row>
    <row r="162" spans="1:17" ht="14.25">
      <c r="A162" s="3">
        <v>3</v>
      </c>
      <c r="B162" s="12" t="s">
        <v>336</v>
      </c>
      <c r="C162" s="71" t="s">
        <v>340</v>
      </c>
      <c r="D162" s="72" t="s">
        <v>388</v>
      </c>
      <c r="E162" s="77" t="s">
        <v>247</v>
      </c>
      <c r="F162" s="74" t="s">
        <v>390</v>
      </c>
      <c r="G162" s="72" t="s">
        <v>211</v>
      </c>
      <c r="H162" s="72"/>
      <c r="I162" s="72"/>
      <c r="J162" s="72"/>
      <c r="K162" s="72">
        <f t="shared" si="11"/>
        <v>1</v>
      </c>
      <c r="L162" s="72">
        <f t="shared" si="12"/>
        <v>0</v>
      </c>
      <c r="M162" s="72">
        <f t="shared" si="13"/>
        <v>0</v>
      </c>
      <c r="N162" s="75">
        <f t="shared" si="21"/>
        <v>0</v>
      </c>
      <c r="O162" s="76">
        <f t="shared" si="10"/>
        <v>1</v>
      </c>
      <c r="Q162" s="6"/>
    </row>
    <row r="163" spans="1:17" ht="14.25">
      <c r="A163" s="3">
        <v>4</v>
      </c>
      <c r="B163" s="12" t="s">
        <v>336</v>
      </c>
      <c r="C163" s="71" t="s">
        <v>341</v>
      </c>
      <c r="D163" s="72" t="s">
        <v>388</v>
      </c>
      <c r="E163" s="77" t="s">
        <v>247</v>
      </c>
      <c r="F163" s="74" t="s">
        <v>384</v>
      </c>
      <c r="G163" s="72" t="s">
        <v>211</v>
      </c>
      <c r="H163" s="72"/>
      <c r="I163" s="72"/>
      <c r="J163" s="72"/>
      <c r="K163" s="72">
        <f t="shared" si="11"/>
        <v>0</v>
      </c>
      <c r="L163" s="72">
        <f t="shared" si="12"/>
        <v>1</v>
      </c>
      <c r="M163" s="72">
        <f t="shared" si="13"/>
        <v>0</v>
      </c>
      <c r="N163" s="75">
        <f t="shared" si="21"/>
        <v>0</v>
      </c>
      <c r="O163" s="76">
        <f aca="true" t="shared" si="22" ref="O163:O228">SUM(K163:N163)</f>
        <v>1</v>
      </c>
      <c r="Q163" s="6"/>
    </row>
    <row r="164" spans="1:17" ht="14.25">
      <c r="A164" s="3">
        <v>5</v>
      </c>
      <c r="B164" s="12" t="s">
        <v>336</v>
      </c>
      <c r="C164" s="71" t="s">
        <v>342</v>
      </c>
      <c r="D164" s="72" t="s">
        <v>388</v>
      </c>
      <c r="E164" s="77" t="s">
        <v>247</v>
      </c>
      <c r="F164" s="74" t="s">
        <v>386</v>
      </c>
      <c r="G164" s="72" t="s">
        <v>211</v>
      </c>
      <c r="H164" s="72"/>
      <c r="I164" s="72"/>
      <c r="J164" s="72"/>
      <c r="K164" s="72">
        <f t="shared" si="11"/>
        <v>0</v>
      </c>
      <c r="L164" s="72">
        <f t="shared" si="12"/>
        <v>0</v>
      </c>
      <c r="M164" s="72">
        <f t="shared" si="13"/>
        <v>1</v>
      </c>
      <c r="N164" s="75">
        <f t="shared" si="21"/>
        <v>0</v>
      </c>
      <c r="O164" s="76">
        <f t="shared" si="22"/>
        <v>1</v>
      </c>
      <c r="Q164" s="6"/>
    </row>
    <row r="165" spans="1:17" ht="14.25">
      <c r="A165" s="3">
        <v>6</v>
      </c>
      <c r="B165" s="12" t="s">
        <v>336</v>
      </c>
      <c r="C165" s="71" t="s">
        <v>343</v>
      </c>
      <c r="D165" s="72" t="s">
        <v>388</v>
      </c>
      <c r="E165" s="77" t="s">
        <v>247</v>
      </c>
      <c r="F165" s="74" t="s">
        <v>385</v>
      </c>
      <c r="G165" s="72" t="s">
        <v>211</v>
      </c>
      <c r="H165" s="72"/>
      <c r="I165" s="72"/>
      <c r="J165" s="72"/>
      <c r="K165" s="72">
        <f t="shared" si="11"/>
        <v>0</v>
      </c>
      <c r="L165" s="72">
        <f t="shared" si="12"/>
        <v>0</v>
      </c>
      <c r="M165" s="72">
        <f t="shared" si="13"/>
        <v>0</v>
      </c>
      <c r="N165" s="75">
        <f t="shared" si="21"/>
        <v>1</v>
      </c>
      <c r="O165" s="76">
        <f t="shared" si="22"/>
        <v>1</v>
      </c>
      <c r="Q165" s="6"/>
    </row>
    <row r="166" spans="1:17" ht="14.25">
      <c r="A166" s="3">
        <v>7</v>
      </c>
      <c r="B166" s="12" t="s">
        <v>336</v>
      </c>
      <c r="C166" s="71" t="s">
        <v>344</v>
      </c>
      <c r="D166" s="72" t="s">
        <v>388</v>
      </c>
      <c r="E166" s="77" t="s">
        <v>231</v>
      </c>
      <c r="F166" s="74" t="s">
        <v>390</v>
      </c>
      <c r="G166" s="72" t="s">
        <v>211</v>
      </c>
      <c r="H166" s="72"/>
      <c r="I166" s="72"/>
      <c r="J166" s="72"/>
      <c r="K166" s="72">
        <f t="shared" si="11"/>
        <v>1</v>
      </c>
      <c r="L166" s="72">
        <f t="shared" si="12"/>
        <v>0</v>
      </c>
      <c r="M166" s="72">
        <f t="shared" si="13"/>
        <v>0</v>
      </c>
      <c r="N166" s="75">
        <f t="shared" si="21"/>
        <v>0</v>
      </c>
      <c r="O166" s="76">
        <f t="shared" si="22"/>
        <v>1</v>
      </c>
      <c r="Q166" s="6"/>
    </row>
    <row r="167" spans="1:17" ht="14.25">
      <c r="A167" s="3">
        <v>8</v>
      </c>
      <c r="B167" s="12" t="s">
        <v>336</v>
      </c>
      <c r="C167" s="71" t="s">
        <v>345</v>
      </c>
      <c r="D167" s="72" t="s">
        <v>388</v>
      </c>
      <c r="E167" s="77" t="s">
        <v>231</v>
      </c>
      <c r="F167" s="74" t="s">
        <v>384</v>
      </c>
      <c r="G167" s="72" t="s">
        <v>211</v>
      </c>
      <c r="H167" s="72"/>
      <c r="I167" s="72"/>
      <c r="J167" s="72"/>
      <c r="K167" s="72">
        <f aca="true" t="shared" si="23" ref="K167:K232">0+(VALUE(F167)=-24)</f>
        <v>0</v>
      </c>
      <c r="L167" s="72">
        <f aca="true" t="shared" si="24" ref="L167:L232">0+(VALUE(F167)=24)</f>
        <v>1</v>
      </c>
      <c r="M167" s="72">
        <f aca="true" t="shared" si="25" ref="M167:M232">0+(VALUE(F167)=-18)</f>
        <v>0</v>
      </c>
      <c r="N167" s="75">
        <f t="shared" si="21"/>
        <v>0</v>
      </c>
      <c r="O167" s="76">
        <f t="shared" si="22"/>
        <v>1</v>
      </c>
      <c r="Q167" s="6"/>
    </row>
    <row r="168" spans="1:17" ht="14.25">
      <c r="A168" s="3">
        <v>9</v>
      </c>
      <c r="B168" s="12" t="s">
        <v>336</v>
      </c>
      <c r="C168" s="71" t="s">
        <v>346</v>
      </c>
      <c r="D168" s="72" t="s">
        <v>388</v>
      </c>
      <c r="E168" s="77" t="s">
        <v>231</v>
      </c>
      <c r="F168" s="74" t="s">
        <v>386</v>
      </c>
      <c r="G168" s="72" t="s">
        <v>211</v>
      </c>
      <c r="H168" s="72"/>
      <c r="I168" s="72"/>
      <c r="J168" s="72"/>
      <c r="K168" s="72">
        <f t="shared" si="23"/>
        <v>0</v>
      </c>
      <c r="L168" s="72">
        <f t="shared" si="24"/>
        <v>0</v>
      </c>
      <c r="M168" s="72">
        <f t="shared" si="25"/>
        <v>1</v>
      </c>
      <c r="N168" s="75">
        <f t="shared" si="21"/>
        <v>0</v>
      </c>
      <c r="O168" s="76">
        <f t="shared" si="22"/>
        <v>1</v>
      </c>
      <c r="Q168" s="6"/>
    </row>
    <row r="169" spans="1:17" ht="14.25">
      <c r="A169" s="3">
        <v>10</v>
      </c>
      <c r="B169" s="12" t="s">
        <v>336</v>
      </c>
      <c r="C169" s="71" t="s">
        <v>347</v>
      </c>
      <c r="D169" s="72" t="s">
        <v>388</v>
      </c>
      <c r="E169" s="77" t="s">
        <v>231</v>
      </c>
      <c r="F169" s="74" t="s">
        <v>385</v>
      </c>
      <c r="G169" s="72" t="s">
        <v>211</v>
      </c>
      <c r="H169" s="72"/>
      <c r="I169" s="72"/>
      <c r="J169" s="72"/>
      <c r="K169" s="72">
        <f t="shared" si="23"/>
        <v>0</v>
      </c>
      <c r="L169" s="72">
        <f t="shared" si="24"/>
        <v>0</v>
      </c>
      <c r="M169" s="72">
        <f t="shared" si="25"/>
        <v>0</v>
      </c>
      <c r="N169" s="75">
        <f t="shared" si="21"/>
        <v>1</v>
      </c>
      <c r="O169" s="76">
        <f t="shared" si="22"/>
        <v>1</v>
      </c>
      <c r="Q169" s="6"/>
    </row>
    <row r="170" spans="1:17" ht="14.25">
      <c r="A170" s="3">
        <v>11</v>
      </c>
      <c r="B170" s="12" t="s">
        <v>336</v>
      </c>
      <c r="C170" s="71" t="s">
        <v>348</v>
      </c>
      <c r="D170" s="72" t="s">
        <v>388</v>
      </c>
      <c r="E170" s="79" t="s">
        <v>393</v>
      </c>
      <c r="F170" s="74" t="s">
        <v>390</v>
      </c>
      <c r="G170" s="72" t="s">
        <v>213</v>
      </c>
      <c r="H170" s="72"/>
      <c r="I170" s="72"/>
      <c r="J170" s="72"/>
      <c r="K170" s="72">
        <f t="shared" si="23"/>
        <v>1</v>
      </c>
      <c r="L170" s="72">
        <f t="shared" si="24"/>
        <v>0</v>
      </c>
      <c r="M170" s="72">
        <f t="shared" si="25"/>
        <v>0</v>
      </c>
      <c r="N170" s="75">
        <f t="shared" si="21"/>
        <v>0</v>
      </c>
      <c r="O170" s="76">
        <f t="shared" si="22"/>
        <v>1</v>
      </c>
      <c r="Q170" s="6"/>
    </row>
    <row r="171" spans="1:17" ht="14.25">
      <c r="A171" s="3">
        <v>12</v>
      </c>
      <c r="B171" s="12" t="s">
        <v>336</v>
      </c>
      <c r="C171" s="71" t="s">
        <v>349</v>
      </c>
      <c r="D171" s="72" t="s">
        <v>388</v>
      </c>
      <c r="E171" s="79" t="s">
        <v>393</v>
      </c>
      <c r="F171" s="74" t="s">
        <v>384</v>
      </c>
      <c r="G171" s="72" t="s">
        <v>213</v>
      </c>
      <c r="H171" s="72"/>
      <c r="I171" s="72"/>
      <c r="J171" s="72"/>
      <c r="K171" s="72">
        <f t="shared" si="23"/>
        <v>0</v>
      </c>
      <c r="L171" s="72">
        <f t="shared" si="24"/>
        <v>1</v>
      </c>
      <c r="M171" s="72">
        <f t="shared" si="25"/>
        <v>0</v>
      </c>
      <c r="N171" s="75">
        <f t="shared" si="21"/>
        <v>0</v>
      </c>
      <c r="O171" s="76">
        <f t="shared" si="22"/>
        <v>1</v>
      </c>
      <c r="Q171" s="6"/>
    </row>
    <row r="172" spans="1:17" ht="14.25">
      <c r="A172" s="3">
        <v>13</v>
      </c>
      <c r="B172" s="12" t="s">
        <v>336</v>
      </c>
      <c r="C172" s="71" t="s">
        <v>350</v>
      </c>
      <c r="D172" s="72" t="s">
        <v>388</v>
      </c>
      <c r="E172" s="79" t="s">
        <v>393</v>
      </c>
      <c r="F172" s="74" t="s">
        <v>386</v>
      </c>
      <c r="G172" s="72" t="s">
        <v>213</v>
      </c>
      <c r="H172" s="72"/>
      <c r="I172" s="72"/>
      <c r="J172" s="72"/>
      <c r="K172" s="72">
        <f t="shared" si="23"/>
        <v>0</v>
      </c>
      <c r="L172" s="72">
        <f t="shared" si="24"/>
        <v>0</v>
      </c>
      <c r="M172" s="72">
        <f t="shared" si="25"/>
        <v>1</v>
      </c>
      <c r="N172" s="75">
        <f t="shared" si="21"/>
        <v>0</v>
      </c>
      <c r="O172" s="76">
        <f t="shared" si="22"/>
        <v>1</v>
      </c>
      <c r="Q172" s="6"/>
    </row>
    <row r="173" spans="1:17" ht="14.25">
      <c r="A173" s="3">
        <v>14</v>
      </c>
      <c r="B173" s="12" t="s">
        <v>336</v>
      </c>
      <c r="C173" s="71" t="s">
        <v>351</v>
      </c>
      <c r="D173" s="72" t="s">
        <v>388</v>
      </c>
      <c r="E173" s="79" t="s">
        <v>393</v>
      </c>
      <c r="F173" s="74" t="s">
        <v>385</v>
      </c>
      <c r="G173" s="72" t="s">
        <v>213</v>
      </c>
      <c r="H173" s="72"/>
      <c r="I173" s="72"/>
      <c r="J173" s="72"/>
      <c r="K173" s="72">
        <f t="shared" si="23"/>
        <v>0</v>
      </c>
      <c r="L173" s="72">
        <f t="shared" si="24"/>
        <v>0</v>
      </c>
      <c r="M173" s="72">
        <f t="shared" si="25"/>
        <v>0</v>
      </c>
      <c r="N173" s="75">
        <f t="shared" si="21"/>
        <v>1</v>
      </c>
      <c r="O173" s="76">
        <f t="shared" si="22"/>
        <v>1</v>
      </c>
      <c r="Q173" s="6"/>
    </row>
    <row r="174" spans="1:17" ht="14.25">
      <c r="A174" s="3">
        <v>15</v>
      </c>
      <c r="B174" s="12" t="s">
        <v>336</v>
      </c>
      <c r="C174" s="71" t="s">
        <v>352</v>
      </c>
      <c r="D174" s="72" t="s">
        <v>388</v>
      </c>
      <c r="E174" s="78" t="s">
        <v>230</v>
      </c>
      <c r="F174" s="74" t="s">
        <v>390</v>
      </c>
      <c r="G174" s="72" t="s">
        <v>209</v>
      </c>
      <c r="H174" s="72"/>
      <c r="I174" s="72"/>
      <c r="J174" s="72"/>
      <c r="K174" s="72">
        <f t="shared" si="23"/>
        <v>1</v>
      </c>
      <c r="L174" s="72">
        <f t="shared" si="24"/>
        <v>0</v>
      </c>
      <c r="M174" s="72">
        <f t="shared" si="25"/>
        <v>0</v>
      </c>
      <c r="N174" s="75">
        <f t="shared" si="21"/>
        <v>0</v>
      </c>
      <c r="O174" s="76">
        <f t="shared" si="22"/>
        <v>1</v>
      </c>
      <c r="Q174" s="6"/>
    </row>
    <row r="175" spans="1:17" ht="14.25">
      <c r="A175" s="3">
        <v>16</v>
      </c>
      <c r="B175" s="12" t="s">
        <v>336</v>
      </c>
      <c r="C175" s="71" t="s">
        <v>353</v>
      </c>
      <c r="D175" s="72" t="s">
        <v>388</v>
      </c>
      <c r="E175" s="78" t="s">
        <v>230</v>
      </c>
      <c r="F175" s="74" t="s">
        <v>384</v>
      </c>
      <c r="G175" s="72" t="s">
        <v>209</v>
      </c>
      <c r="H175" s="72"/>
      <c r="I175" s="72"/>
      <c r="J175" s="72"/>
      <c r="K175" s="72">
        <f t="shared" si="23"/>
        <v>0</v>
      </c>
      <c r="L175" s="72">
        <f t="shared" si="24"/>
        <v>1</v>
      </c>
      <c r="M175" s="72">
        <f t="shared" si="25"/>
        <v>0</v>
      </c>
      <c r="N175" s="75">
        <f t="shared" si="21"/>
        <v>0</v>
      </c>
      <c r="O175" s="76">
        <f t="shared" si="22"/>
        <v>1</v>
      </c>
      <c r="Q175" s="6"/>
    </row>
    <row r="176" spans="1:17" ht="14.25">
      <c r="A176" s="3">
        <v>17</v>
      </c>
      <c r="B176" s="12" t="s">
        <v>336</v>
      </c>
      <c r="C176" s="71" t="s">
        <v>354</v>
      </c>
      <c r="D176" s="72" t="s">
        <v>388</v>
      </c>
      <c r="E176" s="78" t="s">
        <v>230</v>
      </c>
      <c r="F176" s="74" t="s">
        <v>386</v>
      </c>
      <c r="G176" s="72" t="s">
        <v>209</v>
      </c>
      <c r="H176" s="72"/>
      <c r="I176" s="72"/>
      <c r="J176" s="72"/>
      <c r="K176" s="72">
        <f t="shared" si="23"/>
        <v>0</v>
      </c>
      <c r="L176" s="72">
        <f t="shared" si="24"/>
        <v>0</v>
      </c>
      <c r="M176" s="72">
        <f t="shared" si="25"/>
        <v>1</v>
      </c>
      <c r="N176" s="75">
        <f t="shared" si="21"/>
        <v>0</v>
      </c>
      <c r="O176" s="76">
        <f t="shared" si="22"/>
        <v>1</v>
      </c>
      <c r="Q176" s="6"/>
    </row>
    <row r="177" spans="1:17" ht="14.25">
      <c r="A177" s="3">
        <v>18</v>
      </c>
      <c r="B177" s="12" t="s">
        <v>336</v>
      </c>
      <c r="C177" s="71" t="s">
        <v>355</v>
      </c>
      <c r="D177" s="72" t="s">
        <v>388</v>
      </c>
      <c r="E177" s="78" t="s">
        <v>230</v>
      </c>
      <c r="F177" s="74" t="s">
        <v>385</v>
      </c>
      <c r="G177" s="72" t="s">
        <v>209</v>
      </c>
      <c r="H177" s="72"/>
      <c r="I177" s="72"/>
      <c r="J177" s="72"/>
      <c r="K177" s="72">
        <f t="shared" si="23"/>
        <v>0</v>
      </c>
      <c r="L177" s="72">
        <f t="shared" si="24"/>
        <v>0</v>
      </c>
      <c r="M177" s="72">
        <f t="shared" si="25"/>
        <v>0</v>
      </c>
      <c r="N177" s="75">
        <f t="shared" si="21"/>
        <v>1</v>
      </c>
      <c r="O177" s="76">
        <f t="shared" si="22"/>
        <v>1</v>
      </c>
      <c r="Q177" s="6"/>
    </row>
    <row r="178" spans="1:17" ht="14.25">
      <c r="A178" s="3">
        <v>19</v>
      </c>
      <c r="B178" s="12" t="s">
        <v>336</v>
      </c>
      <c r="C178" s="71" t="s">
        <v>356</v>
      </c>
      <c r="D178" s="81"/>
      <c r="E178" s="81"/>
      <c r="F178" s="82"/>
      <c r="G178" s="81"/>
      <c r="H178" s="72"/>
      <c r="I178" s="72"/>
      <c r="J178" s="72"/>
      <c r="K178" s="72">
        <f t="shared" si="23"/>
        <v>0</v>
      </c>
      <c r="L178" s="72">
        <f t="shared" si="24"/>
        <v>0</v>
      </c>
      <c r="M178" s="72">
        <f t="shared" si="25"/>
        <v>0</v>
      </c>
      <c r="N178" s="75">
        <f t="shared" si="21"/>
        <v>0</v>
      </c>
      <c r="O178" s="76">
        <f t="shared" si="22"/>
        <v>0</v>
      </c>
      <c r="Q178" s="6"/>
    </row>
    <row r="179" spans="1:17" ht="14.25">
      <c r="A179" s="3">
        <v>20</v>
      </c>
      <c r="B179" s="12" t="s">
        <v>336</v>
      </c>
      <c r="C179" s="71" t="s">
        <v>357</v>
      </c>
      <c r="D179" s="81"/>
      <c r="E179" s="81"/>
      <c r="F179" s="82"/>
      <c r="G179" s="81"/>
      <c r="H179" s="72"/>
      <c r="I179" s="72"/>
      <c r="J179" s="72"/>
      <c r="K179" s="72">
        <f t="shared" si="23"/>
        <v>0</v>
      </c>
      <c r="L179" s="72">
        <f t="shared" si="24"/>
        <v>0</v>
      </c>
      <c r="M179" s="72">
        <f t="shared" si="25"/>
        <v>0</v>
      </c>
      <c r="N179" s="75">
        <f t="shared" si="21"/>
        <v>0</v>
      </c>
      <c r="O179" s="76">
        <f t="shared" si="22"/>
        <v>0</v>
      </c>
      <c r="Q179" s="6"/>
    </row>
    <row r="180" spans="1:17" ht="14.25">
      <c r="A180" s="3">
        <v>21</v>
      </c>
      <c r="B180" s="12" t="s">
        <v>336</v>
      </c>
      <c r="C180" s="71" t="s">
        <v>358</v>
      </c>
      <c r="D180" s="81"/>
      <c r="E180" s="81"/>
      <c r="F180" s="82"/>
      <c r="G180" s="81"/>
      <c r="H180" s="72"/>
      <c r="I180" s="72"/>
      <c r="J180" s="72"/>
      <c r="K180" s="72">
        <f t="shared" si="23"/>
        <v>0</v>
      </c>
      <c r="L180" s="72">
        <f t="shared" si="24"/>
        <v>0</v>
      </c>
      <c r="M180" s="72">
        <f t="shared" si="25"/>
        <v>0</v>
      </c>
      <c r="N180" s="75">
        <f t="shared" si="21"/>
        <v>0</v>
      </c>
      <c r="O180" s="76">
        <f t="shared" si="22"/>
        <v>0</v>
      </c>
      <c r="Q180" s="6"/>
    </row>
    <row r="181" spans="1:17" ht="14.25">
      <c r="A181" s="3">
        <v>22</v>
      </c>
      <c r="B181" s="12" t="s">
        <v>336</v>
      </c>
      <c r="C181" s="71" t="s">
        <v>359</v>
      </c>
      <c r="D181" s="81"/>
      <c r="E181" s="81"/>
      <c r="F181" s="82"/>
      <c r="G181" s="81"/>
      <c r="H181" s="72"/>
      <c r="I181" s="72"/>
      <c r="J181" s="72"/>
      <c r="K181" s="72">
        <f t="shared" si="23"/>
        <v>0</v>
      </c>
      <c r="L181" s="72">
        <f t="shared" si="24"/>
        <v>0</v>
      </c>
      <c r="M181" s="72">
        <f t="shared" si="25"/>
        <v>0</v>
      </c>
      <c r="N181" s="75">
        <f t="shared" si="21"/>
        <v>0</v>
      </c>
      <c r="O181" s="76">
        <f t="shared" si="22"/>
        <v>0</v>
      </c>
      <c r="Q181" s="6"/>
    </row>
    <row r="182" spans="1:17" ht="14.25">
      <c r="A182" s="3">
        <v>23</v>
      </c>
      <c r="B182" s="12" t="s">
        <v>336</v>
      </c>
      <c r="C182" s="71" t="s">
        <v>360</v>
      </c>
      <c r="D182" s="81"/>
      <c r="E182" s="81"/>
      <c r="F182" s="82"/>
      <c r="G182" s="81"/>
      <c r="H182" s="72"/>
      <c r="I182" s="72"/>
      <c r="J182" s="72"/>
      <c r="K182" s="72">
        <f t="shared" si="23"/>
        <v>0</v>
      </c>
      <c r="L182" s="72">
        <f t="shared" si="24"/>
        <v>0</v>
      </c>
      <c r="M182" s="72">
        <f t="shared" si="25"/>
        <v>0</v>
      </c>
      <c r="N182" s="75">
        <f t="shared" si="21"/>
        <v>0</v>
      </c>
      <c r="O182" s="76">
        <f t="shared" si="22"/>
        <v>0</v>
      </c>
      <c r="Q182" s="6"/>
    </row>
    <row r="183" spans="1:17" ht="14.25">
      <c r="A183" s="3">
        <v>24</v>
      </c>
      <c r="B183" s="12" t="s">
        <v>336</v>
      </c>
      <c r="C183" s="71" t="s">
        <v>361</v>
      </c>
      <c r="D183" s="81"/>
      <c r="E183" s="81"/>
      <c r="F183" s="82"/>
      <c r="G183" s="81"/>
      <c r="H183" s="72"/>
      <c r="I183" s="72"/>
      <c r="J183" s="72"/>
      <c r="K183" s="72">
        <f t="shared" si="23"/>
        <v>0</v>
      </c>
      <c r="L183" s="72">
        <f t="shared" si="24"/>
        <v>0</v>
      </c>
      <c r="M183" s="72">
        <f t="shared" si="25"/>
        <v>0</v>
      </c>
      <c r="N183" s="75">
        <f t="shared" si="21"/>
        <v>0</v>
      </c>
      <c r="O183" s="76">
        <f t="shared" si="22"/>
        <v>0</v>
      </c>
      <c r="Q183" s="6"/>
    </row>
    <row r="184" spans="2:17" ht="14.25">
      <c r="B184" s="70" t="s">
        <v>417</v>
      </c>
      <c r="C184" s="80"/>
      <c r="D184" s="5"/>
      <c r="E184" s="5"/>
      <c r="F184" s="72"/>
      <c r="G184" s="5"/>
      <c r="H184" s="5"/>
      <c r="I184" s="5"/>
      <c r="J184" s="5"/>
      <c r="K184" s="72">
        <f>SUM(K160:K183)</f>
        <v>4</v>
      </c>
      <c r="L184" s="72">
        <f>SUM(L160:L183)</f>
        <v>6</v>
      </c>
      <c r="M184" s="72">
        <f>SUM(M160:M183)</f>
        <v>4</v>
      </c>
      <c r="N184" s="72">
        <f>SUM(N160:N183)</f>
        <v>4</v>
      </c>
      <c r="O184" s="76">
        <f t="shared" si="22"/>
        <v>18</v>
      </c>
      <c r="Q184" s="6"/>
    </row>
    <row r="185" spans="2:17" ht="14.25">
      <c r="B185" s="12"/>
      <c r="C185" s="71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5"/>
      <c r="O185" s="76"/>
      <c r="Q185" s="6"/>
    </row>
    <row r="186" spans="1:17" ht="14.25">
      <c r="A186" s="3">
        <v>1</v>
      </c>
      <c r="B186" s="12" t="s">
        <v>394</v>
      </c>
      <c r="C186" s="71" t="s">
        <v>338</v>
      </c>
      <c r="D186" s="72" t="s">
        <v>387</v>
      </c>
      <c r="E186" s="160" t="s">
        <v>229</v>
      </c>
      <c r="F186" s="74" t="s">
        <v>384</v>
      </c>
      <c r="G186" s="72" t="s">
        <v>212</v>
      </c>
      <c r="H186" s="72"/>
      <c r="I186" s="72"/>
      <c r="J186" s="72"/>
      <c r="K186" s="72">
        <f t="shared" si="23"/>
        <v>0</v>
      </c>
      <c r="L186" s="72">
        <f t="shared" si="24"/>
        <v>1</v>
      </c>
      <c r="M186" s="72">
        <f t="shared" si="25"/>
        <v>0</v>
      </c>
      <c r="N186" s="75">
        <f aca="true" t="shared" si="26" ref="N186:N209">0+(VALUE(F186)=18)</f>
        <v>0</v>
      </c>
      <c r="O186" s="76">
        <f t="shared" si="22"/>
        <v>1</v>
      </c>
      <c r="Q186" s="6"/>
    </row>
    <row r="187" spans="1:17" ht="14.25">
      <c r="A187" s="3">
        <v>2</v>
      </c>
      <c r="B187" s="12" t="s">
        <v>394</v>
      </c>
      <c r="C187" s="71" t="s">
        <v>339</v>
      </c>
      <c r="D187" s="72" t="s">
        <v>387</v>
      </c>
      <c r="E187" s="73" t="s">
        <v>228</v>
      </c>
      <c r="F187" s="74" t="s">
        <v>384</v>
      </c>
      <c r="G187" s="72" t="s">
        <v>210</v>
      </c>
      <c r="H187" s="72"/>
      <c r="I187" s="72"/>
      <c r="J187" s="72"/>
      <c r="K187" s="72">
        <f t="shared" si="23"/>
        <v>0</v>
      </c>
      <c r="L187" s="72">
        <f t="shared" si="24"/>
        <v>1</v>
      </c>
      <c r="M187" s="72">
        <f t="shared" si="25"/>
        <v>0</v>
      </c>
      <c r="N187" s="75">
        <f t="shared" si="26"/>
        <v>0</v>
      </c>
      <c r="O187" s="76">
        <f t="shared" si="22"/>
        <v>1</v>
      </c>
      <c r="Q187" s="6"/>
    </row>
    <row r="188" spans="1:17" ht="14.25">
      <c r="A188" s="3">
        <v>3</v>
      </c>
      <c r="B188" s="12" t="s">
        <v>394</v>
      </c>
      <c r="C188" s="71" t="s">
        <v>340</v>
      </c>
      <c r="D188" s="72" t="s">
        <v>391</v>
      </c>
      <c r="E188" s="160" t="s">
        <v>229</v>
      </c>
      <c r="F188" s="74" t="s">
        <v>390</v>
      </c>
      <c r="G188" s="72" t="s">
        <v>212</v>
      </c>
      <c r="H188" s="72"/>
      <c r="I188" s="72"/>
      <c r="J188" s="72"/>
      <c r="K188" s="72">
        <f t="shared" si="23"/>
        <v>1</v>
      </c>
      <c r="L188" s="72">
        <f t="shared" si="24"/>
        <v>0</v>
      </c>
      <c r="M188" s="72">
        <f t="shared" si="25"/>
        <v>0</v>
      </c>
      <c r="N188" s="75">
        <f t="shared" si="26"/>
        <v>0</v>
      </c>
      <c r="O188" s="76">
        <f t="shared" si="22"/>
        <v>1</v>
      </c>
      <c r="Q188" s="6"/>
    </row>
    <row r="189" spans="1:17" ht="14.25">
      <c r="A189" s="3">
        <v>4</v>
      </c>
      <c r="B189" s="12" t="s">
        <v>394</v>
      </c>
      <c r="C189" s="71" t="s">
        <v>341</v>
      </c>
      <c r="D189" s="72" t="s">
        <v>391</v>
      </c>
      <c r="E189" s="160" t="s">
        <v>229</v>
      </c>
      <c r="F189" s="74" t="s">
        <v>384</v>
      </c>
      <c r="G189" s="72" t="s">
        <v>212</v>
      </c>
      <c r="H189" s="72"/>
      <c r="I189" s="72"/>
      <c r="J189" s="72"/>
      <c r="K189" s="72">
        <f t="shared" si="23"/>
        <v>0</v>
      </c>
      <c r="L189" s="72">
        <f t="shared" si="24"/>
        <v>1</v>
      </c>
      <c r="M189" s="72">
        <f t="shared" si="25"/>
        <v>0</v>
      </c>
      <c r="N189" s="75">
        <f t="shared" si="26"/>
        <v>0</v>
      </c>
      <c r="O189" s="76">
        <f t="shared" si="22"/>
        <v>1</v>
      </c>
      <c r="Q189" s="6"/>
    </row>
    <row r="190" spans="1:17" ht="14.25">
      <c r="A190" s="3">
        <v>5</v>
      </c>
      <c r="B190" s="12" t="s">
        <v>394</v>
      </c>
      <c r="C190" s="71" t="s">
        <v>342</v>
      </c>
      <c r="D190" s="72" t="s">
        <v>388</v>
      </c>
      <c r="E190" s="160" t="s">
        <v>229</v>
      </c>
      <c r="F190" s="74" t="s">
        <v>386</v>
      </c>
      <c r="G190" s="72" t="s">
        <v>212</v>
      </c>
      <c r="H190" s="72"/>
      <c r="I190" s="72"/>
      <c r="J190" s="72"/>
      <c r="K190" s="72">
        <f t="shared" si="23"/>
        <v>0</v>
      </c>
      <c r="L190" s="72">
        <f t="shared" si="24"/>
        <v>0</v>
      </c>
      <c r="M190" s="72">
        <f t="shared" si="25"/>
        <v>1</v>
      </c>
      <c r="N190" s="75">
        <f t="shared" si="26"/>
        <v>0</v>
      </c>
      <c r="O190" s="76">
        <f t="shared" si="22"/>
        <v>1</v>
      </c>
      <c r="Q190" s="6"/>
    </row>
    <row r="191" spans="1:17" ht="14.25">
      <c r="A191" s="3">
        <v>6</v>
      </c>
      <c r="B191" s="12" t="s">
        <v>394</v>
      </c>
      <c r="C191" s="71" t="s">
        <v>343</v>
      </c>
      <c r="D191" s="72" t="s">
        <v>388</v>
      </c>
      <c r="E191" s="160" t="s">
        <v>229</v>
      </c>
      <c r="F191" s="74" t="s">
        <v>385</v>
      </c>
      <c r="G191" s="72" t="s">
        <v>212</v>
      </c>
      <c r="H191" s="72"/>
      <c r="I191" s="72"/>
      <c r="J191" s="72"/>
      <c r="K191" s="72">
        <f t="shared" si="23"/>
        <v>0</v>
      </c>
      <c r="L191" s="72">
        <f t="shared" si="24"/>
        <v>0</v>
      </c>
      <c r="M191" s="72">
        <f t="shared" si="25"/>
        <v>0</v>
      </c>
      <c r="N191" s="75">
        <f t="shared" si="26"/>
        <v>1</v>
      </c>
      <c r="O191" s="76">
        <f t="shared" si="22"/>
        <v>1</v>
      </c>
      <c r="Q191" s="6"/>
    </row>
    <row r="192" spans="1:17" ht="14.25">
      <c r="A192" s="3">
        <v>7</v>
      </c>
      <c r="B192" s="12" t="s">
        <v>394</v>
      </c>
      <c r="C192" s="71" t="s">
        <v>344</v>
      </c>
      <c r="D192" s="72" t="s">
        <v>388</v>
      </c>
      <c r="E192" s="73" t="s">
        <v>227</v>
      </c>
      <c r="F192" s="74" t="s">
        <v>386</v>
      </c>
      <c r="G192" s="72" t="s">
        <v>210</v>
      </c>
      <c r="H192" s="72"/>
      <c r="I192" s="72"/>
      <c r="J192" s="72"/>
      <c r="K192" s="72">
        <f t="shared" si="23"/>
        <v>0</v>
      </c>
      <c r="L192" s="72">
        <f t="shared" si="24"/>
        <v>0</v>
      </c>
      <c r="M192" s="72">
        <f t="shared" si="25"/>
        <v>1</v>
      </c>
      <c r="N192" s="75">
        <f t="shared" si="26"/>
        <v>0</v>
      </c>
      <c r="O192" s="76">
        <f t="shared" si="22"/>
        <v>1</v>
      </c>
      <c r="Q192" s="6"/>
    </row>
    <row r="193" spans="1:17" ht="14.25">
      <c r="A193" s="3">
        <v>8</v>
      </c>
      <c r="B193" s="12" t="s">
        <v>394</v>
      </c>
      <c r="C193" s="71" t="s">
        <v>345</v>
      </c>
      <c r="D193" s="72" t="s">
        <v>388</v>
      </c>
      <c r="E193" s="73" t="s">
        <v>227</v>
      </c>
      <c r="F193" s="74" t="s">
        <v>385</v>
      </c>
      <c r="G193" s="72" t="s">
        <v>210</v>
      </c>
      <c r="H193" s="72"/>
      <c r="I193" s="72"/>
      <c r="J193" s="72"/>
      <c r="K193" s="72">
        <f t="shared" si="23"/>
        <v>0</v>
      </c>
      <c r="L193" s="72">
        <f t="shared" si="24"/>
        <v>0</v>
      </c>
      <c r="M193" s="72">
        <f t="shared" si="25"/>
        <v>0</v>
      </c>
      <c r="N193" s="75">
        <f t="shared" si="26"/>
        <v>1</v>
      </c>
      <c r="O193" s="76">
        <f t="shared" si="22"/>
        <v>1</v>
      </c>
      <c r="Q193" s="6"/>
    </row>
    <row r="194" spans="1:17" ht="14.25">
      <c r="A194" s="3">
        <v>9</v>
      </c>
      <c r="B194" s="12" t="s">
        <v>394</v>
      </c>
      <c r="C194" s="71" t="s">
        <v>346</v>
      </c>
      <c r="D194" s="72" t="s">
        <v>388</v>
      </c>
      <c r="E194" s="73" t="s">
        <v>228</v>
      </c>
      <c r="F194" s="74" t="s">
        <v>386</v>
      </c>
      <c r="G194" s="72" t="s">
        <v>210</v>
      </c>
      <c r="H194" s="72"/>
      <c r="I194" s="72"/>
      <c r="J194" s="72"/>
      <c r="K194" s="72">
        <f t="shared" si="23"/>
        <v>0</v>
      </c>
      <c r="L194" s="72">
        <f t="shared" si="24"/>
        <v>0</v>
      </c>
      <c r="M194" s="72">
        <f t="shared" si="25"/>
        <v>1</v>
      </c>
      <c r="N194" s="75">
        <f t="shared" si="26"/>
        <v>0</v>
      </c>
      <c r="O194" s="76">
        <f t="shared" si="22"/>
        <v>1</v>
      </c>
      <c r="Q194" s="6"/>
    </row>
    <row r="195" spans="1:17" ht="14.25">
      <c r="A195" s="3">
        <v>10</v>
      </c>
      <c r="B195" s="12" t="s">
        <v>394</v>
      </c>
      <c r="C195" s="71" t="s">
        <v>347</v>
      </c>
      <c r="D195" s="72" t="s">
        <v>388</v>
      </c>
      <c r="E195" s="73" t="s">
        <v>228</v>
      </c>
      <c r="F195" s="74" t="s">
        <v>385</v>
      </c>
      <c r="G195" s="72" t="s">
        <v>210</v>
      </c>
      <c r="H195" s="72"/>
      <c r="I195" s="72"/>
      <c r="J195" s="72"/>
      <c r="K195" s="72">
        <f t="shared" si="23"/>
        <v>0</v>
      </c>
      <c r="L195" s="72">
        <f t="shared" si="24"/>
        <v>0</v>
      </c>
      <c r="M195" s="72">
        <f t="shared" si="25"/>
        <v>0</v>
      </c>
      <c r="N195" s="75">
        <f t="shared" si="26"/>
        <v>1</v>
      </c>
      <c r="O195" s="76">
        <f t="shared" si="22"/>
        <v>1</v>
      </c>
      <c r="Q195" s="6"/>
    </row>
    <row r="196" spans="1:17" ht="14.25">
      <c r="A196" s="3">
        <v>11</v>
      </c>
      <c r="B196" s="12" t="s">
        <v>394</v>
      </c>
      <c r="C196" s="71" t="s">
        <v>348</v>
      </c>
      <c r="D196" s="72" t="s">
        <v>388</v>
      </c>
      <c r="E196" s="73" t="s">
        <v>239</v>
      </c>
      <c r="F196" s="74" t="s">
        <v>386</v>
      </c>
      <c r="G196" s="72" t="s">
        <v>210</v>
      </c>
      <c r="H196" s="72"/>
      <c r="I196" s="72"/>
      <c r="J196" s="72"/>
      <c r="K196" s="72">
        <f t="shared" si="23"/>
        <v>0</v>
      </c>
      <c r="L196" s="72">
        <f t="shared" si="24"/>
        <v>0</v>
      </c>
      <c r="M196" s="72">
        <f t="shared" si="25"/>
        <v>1</v>
      </c>
      <c r="N196" s="75">
        <f t="shared" si="26"/>
        <v>0</v>
      </c>
      <c r="O196" s="76">
        <f t="shared" si="22"/>
        <v>1</v>
      </c>
      <c r="Q196" s="6"/>
    </row>
    <row r="197" spans="1:17" ht="14.25">
      <c r="A197" s="3">
        <v>12</v>
      </c>
      <c r="B197" s="12" t="s">
        <v>394</v>
      </c>
      <c r="C197" s="71" t="s">
        <v>349</v>
      </c>
      <c r="D197" s="72" t="s">
        <v>388</v>
      </c>
      <c r="E197" s="73" t="s">
        <v>239</v>
      </c>
      <c r="F197" s="74" t="s">
        <v>385</v>
      </c>
      <c r="G197" s="72" t="s">
        <v>210</v>
      </c>
      <c r="H197" s="72"/>
      <c r="I197" s="72"/>
      <c r="J197" s="72"/>
      <c r="K197" s="72">
        <f t="shared" si="23"/>
        <v>0</v>
      </c>
      <c r="L197" s="72">
        <f t="shared" si="24"/>
        <v>0</v>
      </c>
      <c r="M197" s="72">
        <f t="shared" si="25"/>
        <v>0</v>
      </c>
      <c r="N197" s="75">
        <f t="shared" si="26"/>
        <v>1</v>
      </c>
      <c r="O197" s="76">
        <f t="shared" si="22"/>
        <v>1</v>
      </c>
      <c r="Q197" s="6"/>
    </row>
    <row r="198" spans="1:17" ht="14.25">
      <c r="A198" s="3">
        <v>13</v>
      </c>
      <c r="B198" s="12" t="s">
        <v>394</v>
      </c>
      <c r="C198" s="71" t="s">
        <v>350</v>
      </c>
      <c r="D198" s="72"/>
      <c r="E198" s="72"/>
      <c r="F198" s="74"/>
      <c r="G198" s="72"/>
      <c r="H198" s="72"/>
      <c r="I198" s="72"/>
      <c r="J198" s="72"/>
      <c r="K198" s="72">
        <f t="shared" si="23"/>
        <v>0</v>
      </c>
      <c r="L198" s="72">
        <f t="shared" si="24"/>
        <v>0</v>
      </c>
      <c r="M198" s="72">
        <f t="shared" si="25"/>
        <v>0</v>
      </c>
      <c r="N198" s="75">
        <f t="shared" si="26"/>
        <v>0</v>
      </c>
      <c r="O198" s="76">
        <f t="shared" si="22"/>
        <v>0</v>
      </c>
      <c r="Q198" s="6"/>
    </row>
    <row r="199" spans="1:17" ht="14.25">
      <c r="A199" s="3">
        <v>14</v>
      </c>
      <c r="B199" s="12" t="s">
        <v>394</v>
      </c>
      <c r="C199" s="71" t="s">
        <v>351</v>
      </c>
      <c r="D199" s="72"/>
      <c r="E199" s="72"/>
      <c r="F199" s="74"/>
      <c r="G199" s="72"/>
      <c r="H199" s="72"/>
      <c r="I199" s="72"/>
      <c r="J199" s="72"/>
      <c r="K199" s="72">
        <f t="shared" si="23"/>
        <v>0</v>
      </c>
      <c r="L199" s="72">
        <f t="shared" si="24"/>
        <v>0</v>
      </c>
      <c r="M199" s="72">
        <f t="shared" si="25"/>
        <v>0</v>
      </c>
      <c r="N199" s="75">
        <f t="shared" si="26"/>
        <v>0</v>
      </c>
      <c r="O199" s="76">
        <f t="shared" si="22"/>
        <v>0</v>
      </c>
      <c r="Q199" s="6"/>
    </row>
    <row r="200" spans="1:17" ht="14.25">
      <c r="A200" s="3">
        <v>15</v>
      </c>
      <c r="B200" s="12" t="s">
        <v>394</v>
      </c>
      <c r="C200" s="71" t="s">
        <v>352</v>
      </c>
      <c r="D200" s="72"/>
      <c r="E200" s="72"/>
      <c r="F200" s="74"/>
      <c r="G200" s="72"/>
      <c r="H200" s="72"/>
      <c r="I200" s="72"/>
      <c r="J200" s="72"/>
      <c r="K200" s="72">
        <f t="shared" si="23"/>
        <v>0</v>
      </c>
      <c r="L200" s="72">
        <f t="shared" si="24"/>
        <v>0</v>
      </c>
      <c r="M200" s="72">
        <f t="shared" si="25"/>
        <v>0</v>
      </c>
      <c r="N200" s="75">
        <f t="shared" si="26"/>
        <v>0</v>
      </c>
      <c r="O200" s="76">
        <f t="shared" si="22"/>
        <v>0</v>
      </c>
      <c r="Q200" s="6"/>
    </row>
    <row r="201" spans="1:17" ht="14.25">
      <c r="A201" s="3">
        <v>16</v>
      </c>
      <c r="B201" s="12" t="s">
        <v>394</v>
      </c>
      <c r="C201" s="71" t="s">
        <v>353</v>
      </c>
      <c r="D201" s="72"/>
      <c r="E201" s="72"/>
      <c r="F201" s="74"/>
      <c r="G201" s="72"/>
      <c r="H201" s="72"/>
      <c r="I201" s="72"/>
      <c r="J201" s="72"/>
      <c r="K201" s="72">
        <f t="shared" si="23"/>
        <v>0</v>
      </c>
      <c r="L201" s="72">
        <f t="shared" si="24"/>
        <v>0</v>
      </c>
      <c r="M201" s="72">
        <f t="shared" si="25"/>
        <v>0</v>
      </c>
      <c r="N201" s="75">
        <f t="shared" si="26"/>
        <v>0</v>
      </c>
      <c r="O201" s="76">
        <f t="shared" si="22"/>
        <v>0</v>
      </c>
      <c r="Q201" s="6"/>
    </row>
    <row r="202" spans="1:17" ht="14.25">
      <c r="A202" s="3">
        <v>17</v>
      </c>
      <c r="B202" s="12" t="s">
        <v>394</v>
      </c>
      <c r="C202" s="71" t="s">
        <v>354</v>
      </c>
      <c r="D202" s="72"/>
      <c r="E202" s="72"/>
      <c r="F202" s="74"/>
      <c r="G202" s="72"/>
      <c r="H202" s="72"/>
      <c r="I202" s="72"/>
      <c r="J202" s="72"/>
      <c r="K202" s="72">
        <f t="shared" si="23"/>
        <v>0</v>
      </c>
      <c r="L202" s="72">
        <f t="shared" si="24"/>
        <v>0</v>
      </c>
      <c r="M202" s="72">
        <f t="shared" si="25"/>
        <v>0</v>
      </c>
      <c r="N202" s="75">
        <f t="shared" si="26"/>
        <v>0</v>
      </c>
      <c r="O202" s="76">
        <f t="shared" si="22"/>
        <v>0</v>
      </c>
      <c r="Q202" s="6"/>
    </row>
    <row r="203" spans="1:17" ht="14.25">
      <c r="A203" s="3">
        <v>18</v>
      </c>
      <c r="B203" s="12" t="s">
        <v>394</v>
      </c>
      <c r="C203" s="71" t="s">
        <v>355</v>
      </c>
      <c r="D203" s="72"/>
      <c r="E203" s="72"/>
      <c r="F203" s="74"/>
      <c r="G203" s="72"/>
      <c r="H203" s="72"/>
      <c r="I203" s="72"/>
      <c r="J203" s="72"/>
      <c r="K203" s="72">
        <f t="shared" si="23"/>
        <v>0</v>
      </c>
      <c r="L203" s="72">
        <f t="shared" si="24"/>
        <v>0</v>
      </c>
      <c r="M203" s="72">
        <f t="shared" si="25"/>
        <v>0</v>
      </c>
      <c r="N203" s="75">
        <f t="shared" si="26"/>
        <v>0</v>
      </c>
      <c r="O203" s="76">
        <f t="shared" si="22"/>
        <v>0</v>
      </c>
      <c r="Q203" s="6"/>
    </row>
    <row r="204" spans="1:17" ht="14.25">
      <c r="A204" s="3">
        <v>19</v>
      </c>
      <c r="B204" s="12" t="s">
        <v>394</v>
      </c>
      <c r="C204" s="71" t="s">
        <v>356</v>
      </c>
      <c r="D204" s="72"/>
      <c r="E204" s="72"/>
      <c r="F204" s="74"/>
      <c r="G204" s="72"/>
      <c r="H204" s="72"/>
      <c r="I204" s="72"/>
      <c r="J204" s="72"/>
      <c r="K204" s="72">
        <f t="shared" si="23"/>
        <v>0</v>
      </c>
      <c r="L204" s="72">
        <f t="shared" si="24"/>
        <v>0</v>
      </c>
      <c r="M204" s="72">
        <f t="shared" si="25"/>
        <v>0</v>
      </c>
      <c r="N204" s="75">
        <f t="shared" si="26"/>
        <v>0</v>
      </c>
      <c r="O204" s="76">
        <f t="shared" si="22"/>
        <v>0</v>
      </c>
      <c r="Q204" s="6"/>
    </row>
    <row r="205" spans="1:17" ht="14.25">
      <c r="A205" s="3">
        <v>20</v>
      </c>
      <c r="B205" s="12" t="s">
        <v>394</v>
      </c>
      <c r="C205" s="71" t="s">
        <v>357</v>
      </c>
      <c r="D205" s="72"/>
      <c r="E205" s="72"/>
      <c r="F205" s="74"/>
      <c r="G205" s="72"/>
      <c r="H205" s="72"/>
      <c r="I205" s="72"/>
      <c r="J205" s="72"/>
      <c r="K205" s="72">
        <f t="shared" si="23"/>
        <v>0</v>
      </c>
      <c r="L205" s="72">
        <f t="shared" si="24"/>
        <v>0</v>
      </c>
      <c r="M205" s="72">
        <f t="shared" si="25"/>
        <v>0</v>
      </c>
      <c r="N205" s="75">
        <f t="shared" si="26"/>
        <v>0</v>
      </c>
      <c r="O205" s="76">
        <f t="shared" si="22"/>
        <v>0</v>
      </c>
      <c r="Q205" s="6"/>
    </row>
    <row r="206" spans="1:17" ht="14.25">
      <c r="A206" s="3">
        <v>21</v>
      </c>
      <c r="B206" s="12" t="s">
        <v>394</v>
      </c>
      <c r="C206" s="71" t="s">
        <v>358</v>
      </c>
      <c r="D206" s="72"/>
      <c r="E206" s="72"/>
      <c r="F206" s="74"/>
      <c r="G206" s="72"/>
      <c r="H206" s="72"/>
      <c r="I206" s="72"/>
      <c r="J206" s="72"/>
      <c r="K206" s="72">
        <f t="shared" si="23"/>
        <v>0</v>
      </c>
      <c r="L206" s="72">
        <f t="shared" si="24"/>
        <v>0</v>
      </c>
      <c r="M206" s="72">
        <f t="shared" si="25"/>
        <v>0</v>
      </c>
      <c r="N206" s="75">
        <f t="shared" si="26"/>
        <v>0</v>
      </c>
      <c r="O206" s="76">
        <f t="shared" si="22"/>
        <v>0</v>
      </c>
      <c r="Q206" s="6"/>
    </row>
    <row r="207" spans="1:17" ht="14.25">
      <c r="A207" s="3">
        <v>22</v>
      </c>
      <c r="B207" s="12" t="s">
        <v>394</v>
      </c>
      <c r="C207" s="71" t="s">
        <v>359</v>
      </c>
      <c r="D207" s="72"/>
      <c r="E207" s="72"/>
      <c r="F207" s="74"/>
      <c r="G207" s="72"/>
      <c r="H207" s="72"/>
      <c r="I207" s="72"/>
      <c r="J207" s="72"/>
      <c r="K207" s="72">
        <f t="shared" si="23"/>
        <v>0</v>
      </c>
      <c r="L207" s="72">
        <f t="shared" si="24"/>
        <v>0</v>
      </c>
      <c r="M207" s="72">
        <f t="shared" si="25"/>
        <v>0</v>
      </c>
      <c r="N207" s="75">
        <f t="shared" si="26"/>
        <v>0</v>
      </c>
      <c r="O207" s="76">
        <f t="shared" si="22"/>
        <v>0</v>
      </c>
      <c r="Q207" s="6"/>
    </row>
    <row r="208" spans="1:17" ht="14.25">
      <c r="A208" s="3">
        <v>23</v>
      </c>
      <c r="B208" s="12" t="s">
        <v>394</v>
      </c>
      <c r="C208" s="71" t="s">
        <v>360</v>
      </c>
      <c r="D208" s="72"/>
      <c r="E208" s="72"/>
      <c r="F208" s="74"/>
      <c r="G208" s="72"/>
      <c r="H208" s="72"/>
      <c r="I208" s="72"/>
      <c r="J208" s="72"/>
      <c r="K208" s="72">
        <f t="shared" si="23"/>
        <v>0</v>
      </c>
      <c r="L208" s="72">
        <f t="shared" si="24"/>
        <v>0</v>
      </c>
      <c r="M208" s="72">
        <f t="shared" si="25"/>
        <v>0</v>
      </c>
      <c r="N208" s="75">
        <f t="shared" si="26"/>
        <v>0</v>
      </c>
      <c r="O208" s="76">
        <f t="shared" si="22"/>
        <v>0</v>
      </c>
      <c r="Q208" s="6"/>
    </row>
    <row r="209" spans="1:17" ht="14.25">
      <c r="A209" s="3">
        <v>24</v>
      </c>
      <c r="B209" s="12" t="s">
        <v>394</v>
      </c>
      <c r="C209" s="71" t="s">
        <v>361</v>
      </c>
      <c r="D209" s="72"/>
      <c r="E209" s="72"/>
      <c r="F209" s="74"/>
      <c r="G209" s="72"/>
      <c r="H209" s="72"/>
      <c r="I209" s="72"/>
      <c r="J209" s="72"/>
      <c r="K209" s="72">
        <f t="shared" si="23"/>
        <v>0</v>
      </c>
      <c r="L209" s="72">
        <f t="shared" si="24"/>
        <v>0</v>
      </c>
      <c r="M209" s="72">
        <f t="shared" si="25"/>
        <v>0</v>
      </c>
      <c r="N209" s="75">
        <f t="shared" si="26"/>
        <v>0</v>
      </c>
      <c r="O209" s="76">
        <f t="shared" si="22"/>
        <v>0</v>
      </c>
      <c r="Q209" s="6"/>
    </row>
    <row r="210" spans="2:17" ht="14.25">
      <c r="B210" s="70" t="s">
        <v>417</v>
      </c>
      <c r="C210" s="80"/>
      <c r="D210" s="72"/>
      <c r="E210" s="72"/>
      <c r="F210" s="74"/>
      <c r="G210" s="72"/>
      <c r="H210" s="5"/>
      <c r="I210" s="5"/>
      <c r="J210" s="5"/>
      <c r="K210" s="72">
        <f>SUM(K186:K209)</f>
        <v>1</v>
      </c>
      <c r="L210" s="72">
        <f>SUM(L186:L209)</f>
        <v>3</v>
      </c>
      <c r="M210" s="72">
        <f>SUM(M186:M209)</f>
        <v>4</v>
      </c>
      <c r="N210" s="72">
        <f>SUM(N186:N209)</f>
        <v>4</v>
      </c>
      <c r="O210" s="76">
        <f t="shared" si="22"/>
        <v>12</v>
      </c>
      <c r="Q210" s="6"/>
    </row>
    <row r="211" spans="2:17" ht="14.25">
      <c r="B211" s="12"/>
      <c r="C211" s="71"/>
      <c r="D211" s="72"/>
      <c r="E211" s="72"/>
      <c r="F211" s="74"/>
      <c r="G211" s="72"/>
      <c r="H211" s="72"/>
      <c r="I211" s="72"/>
      <c r="J211" s="72"/>
      <c r="K211" s="72"/>
      <c r="L211" s="72"/>
      <c r="M211" s="72"/>
      <c r="N211" s="75"/>
      <c r="O211" s="76"/>
      <c r="Q211" s="6"/>
    </row>
    <row r="212" spans="1:17" ht="14.25">
      <c r="A212" s="3">
        <v>1</v>
      </c>
      <c r="B212" s="12" t="s">
        <v>337</v>
      </c>
      <c r="C212" s="71" t="s">
        <v>338</v>
      </c>
      <c r="D212" s="72" t="s">
        <v>387</v>
      </c>
      <c r="E212" s="77" t="s">
        <v>365</v>
      </c>
      <c r="F212" s="74" t="s">
        <v>384</v>
      </c>
      <c r="G212" s="72" t="s">
        <v>211</v>
      </c>
      <c r="H212" s="72"/>
      <c r="I212" s="72"/>
      <c r="J212" s="72"/>
      <c r="K212" s="72">
        <f t="shared" si="23"/>
        <v>0</v>
      </c>
      <c r="L212" s="72">
        <f t="shared" si="24"/>
        <v>1</v>
      </c>
      <c r="M212" s="72">
        <f t="shared" si="25"/>
        <v>0</v>
      </c>
      <c r="N212" s="75">
        <f aca="true" t="shared" si="27" ref="N212:N235">0+(VALUE(F212)=18)</f>
        <v>0</v>
      </c>
      <c r="O212" s="76">
        <f t="shared" si="22"/>
        <v>1</v>
      </c>
      <c r="Q212" s="6"/>
    </row>
    <row r="213" spans="1:17" ht="14.25">
      <c r="A213" s="3">
        <v>2</v>
      </c>
      <c r="B213" s="12" t="s">
        <v>337</v>
      </c>
      <c r="C213" s="71" t="s">
        <v>339</v>
      </c>
      <c r="D213" s="72" t="s">
        <v>387</v>
      </c>
      <c r="E213" s="79" t="s">
        <v>395</v>
      </c>
      <c r="F213" s="74" t="s">
        <v>384</v>
      </c>
      <c r="G213" s="72" t="s">
        <v>213</v>
      </c>
      <c r="H213" s="72"/>
      <c r="I213" s="72"/>
      <c r="J213" s="72"/>
      <c r="K213" s="72">
        <f t="shared" si="23"/>
        <v>0</v>
      </c>
      <c r="L213" s="72">
        <f t="shared" si="24"/>
        <v>1</v>
      </c>
      <c r="M213" s="72">
        <f t="shared" si="25"/>
        <v>0</v>
      </c>
      <c r="N213" s="75">
        <f t="shared" si="27"/>
        <v>0</v>
      </c>
      <c r="O213" s="76">
        <f t="shared" si="22"/>
        <v>1</v>
      </c>
      <c r="Q213" s="6"/>
    </row>
    <row r="214" spans="1:17" ht="14.25">
      <c r="A214" s="3">
        <v>3</v>
      </c>
      <c r="B214" s="12" t="s">
        <v>337</v>
      </c>
      <c r="C214" s="71" t="s">
        <v>340</v>
      </c>
      <c r="D214" s="72" t="s">
        <v>388</v>
      </c>
      <c r="E214" s="77" t="s">
        <v>365</v>
      </c>
      <c r="F214" s="74" t="s">
        <v>390</v>
      </c>
      <c r="G214" s="72" t="s">
        <v>211</v>
      </c>
      <c r="H214" s="72"/>
      <c r="I214" s="72"/>
      <c r="J214" s="72"/>
      <c r="K214" s="72">
        <f t="shared" si="23"/>
        <v>1</v>
      </c>
      <c r="L214" s="72">
        <f t="shared" si="24"/>
        <v>0</v>
      </c>
      <c r="M214" s="72">
        <f t="shared" si="25"/>
        <v>0</v>
      </c>
      <c r="N214" s="75">
        <f t="shared" si="27"/>
        <v>0</v>
      </c>
      <c r="O214" s="76">
        <f t="shared" si="22"/>
        <v>1</v>
      </c>
      <c r="Q214" s="6"/>
    </row>
    <row r="215" spans="1:17" ht="14.25">
      <c r="A215" s="3">
        <v>4</v>
      </c>
      <c r="B215" s="12" t="s">
        <v>337</v>
      </c>
      <c r="C215" s="71" t="s">
        <v>341</v>
      </c>
      <c r="D215" s="72" t="s">
        <v>388</v>
      </c>
      <c r="E215" s="77" t="s">
        <v>365</v>
      </c>
      <c r="F215" s="74" t="s">
        <v>384</v>
      </c>
      <c r="G215" s="72" t="s">
        <v>211</v>
      </c>
      <c r="H215" s="72"/>
      <c r="I215" s="72"/>
      <c r="J215" s="72"/>
      <c r="K215" s="72">
        <f t="shared" si="23"/>
        <v>0</v>
      </c>
      <c r="L215" s="72">
        <f t="shared" si="24"/>
        <v>1</v>
      </c>
      <c r="M215" s="72">
        <f t="shared" si="25"/>
        <v>0</v>
      </c>
      <c r="N215" s="75">
        <f t="shared" si="27"/>
        <v>0</v>
      </c>
      <c r="O215" s="76">
        <f t="shared" si="22"/>
        <v>1</v>
      </c>
      <c r="Q215" s="6"/>
    </row>
    <row r="216" spans="1:17" ht="14.25">
      <c r="A216" s="3">
        <v>5</v>
      </c>
      <c r="B216" s="12" t="s">
        <v>337</v>
      </c>
      <c r="C216" s="71" t="s">
        <v>342</v>
      </c>
      <c r="D216" s="72" t="s">
        <v>388</v>
      </c>
      <c r="E216" s="77" t="s">
        <v>365</v>
      </c>
      <c r="F216" s="74" t="s">
        <v>386</v>
      </c>
      <c r="G216" s="72" t="s">
        <v>211</v>
      </c>
      <c r="H216" s="72"/>
      <c r="I216" s="72"/>
      <c r="J216" s="72"/>
      <c r="K216" s="72">
        <f t="shared" si="23"/>
        <v>0</v>
      </c>
      <c r="L216" s="72">
        <f t="shared" si="24"/>
        <v>0</v>
      </c>
      <c r="M216" s="72">
        <f t="shared" si="25"/>
        <v>1</v>
      </c>
      <c r="N216" s="75">
        <f t="shared" si="27"/>
        <v>0</v>
      </c>
      <c r="O216" s="76">
        <f t="shared" si="22"/>
        <v>1</v>
      </c>
      <c r="Q216" s="6"/>
    </row>
    <row r="217" spans="1:17" ht="14.25">
      <c r="A217" s="3">
        <v>6</v>
      </c>
      <c r="B217" s="12" t="s">
        <v>337</v>
      </c>
      <c r="C217" s="71" t="s">
        <v>343</v>
      </c>
      <c r="D217" s="72" t="s">
        <v>388</v>
      </c>
      <c r="E217" s="77" t="s">
        <v>365</v>
      </c>
      <c r="F217" s="74" t="s">
        <v>385</v>
      </c>
      <c r="G217" s="72" t="s">
        <v>211</v>
      </c>
      <c r="H217" s="72"/>
      <c r="I217" s="72"/>
      <c r="J217" s="72"/>
      <c r="K217" s="72">
        <f t="shared" si="23"/>
        <v>0</v>
      </c>
      <c r="L217" s="72">
        <f t="shared" si="24"/>
        <v>0</v>
      </c>
      <c r="M217" s="72">
        <f t="shared" si="25"/>
        <v>0</v>
      </c>
      <c r="N217" s="75">
        <f t="shared" si="27"/>
        <v>1</v>
      </c>
      <c r="O217" s="76">
        <f t="shared" si="22"/>
        <v>1</v>
      </c>
      <c r="Q217" s="6"/>
    </row>
    <row r="218" spans="1:17" ht="14.25">
      <c r="A218" s="3">
        <v>7</v>
      </c>
      <c r="B218" s="12" t="s">
        <v>337</v>
      </c>
      <c r="C218" s="71" t="s">
        <v>344</v>
      </c>
      <c r="D218" s="72" t="s">
        <v>388</v>
      </c>
      <c r="E218" s="77" t="s">
        <v>237</v>
      </c>
      <c r="F218" s="74" t="s">
        <v>390</v>
      </c>
      <c r="G218" s="72" t="s">
        <v>211</v>
      </c>
      <c r="H218" s="72"/>
      <c r="I218" s="72"/>
      <c r="J218" s="72"/>
      <c r="K218" s="72">
        <f t="shared" si="23"/>
        <v>1</v>
      </c>
      <c r="L218" s="72">
        <f t="shared" si="24"/>
        <v>0</v>
      </c>
      <c r="M218" s="72">
        <f t="shared" si="25"/>
        <v>0</v>
      </c>
      <c r="N218" s="75">
        <f t="shared" si="27"/>
        <v>0</v>
      </c>
      <c r="O218" s="76">
        <f t="shared" si="22"/>
        <v>1</v>
      </c>
      <c r="Q218" s="6"/>
    </row>
    <row r="219" spans="1:17" ht="14.25">
      <c r="A219" s="3">
        <v>8</v>
      </c>
      <c r="B219" s="12" t="s">
        <v>337</v>
      </c>
      <c r="C219" s="71" t="s">
        <v>345</v>
      </c>
      <c r="D219" s="72" t="s">
        <v>388</v>
      </c>
      <c r="E219" s="77" t="s">
        <v>237</v>
      </c>
      <c r="F219" s="74" t="s">
        <v>384</v>
      </c>
      <c r="G219" s="72" t="s">
        <v>211</v>
      </c>
      <c r="H219" s="72"/>
      <c r="I219" s="72"/>
      <c r="J219" s="72"/>
      <c r="K219" s="72">
        <f t="shared" si="23"/>
        <v>0</v>
      </c>
      <c r="L219" s="72">
        <f t="shared" si="24"/>
        <v>1</v>
      </c>
      <c r="M219" s="72">
        <f t="shared" si="25"/>
        <v>0</v>
      </c>
      <c r="N219" s="75">
        <f t="shared" si="27"/>
        <v>0</v>
      </c>
      <c r="O219" s="76">
        <f t="shared" si="22"/>
        <v>1</v>
      </c>
      <c r="Q219" s="6"/>
    </row>
    <row r="220" spans="1:17" ht="14.25">
      <c r="A220" s="3">
        <v>9</v>
      </c>
      <c r="B220" s="12" t="s">
        <v>337</v>
      </c>
      <c r="C220" s="71" t="s">
        <v>346</v>
      </c>
      <c r="D220" s="72" t="s">
        <v>388</v>
      </c>
      <c r="E220" s="77" t="s">
        <v>237</v>
      </c>
      <c r="F220" s="74" t="s">
        <v>386</v>
      </c>
      <c r="G220" s="72" t="s">
        <v>211</v>
      </c>
      <c r="H220" s="72"/>
      <c r="I220" s="72"/>
      <c r="J220" s="72"/>
      <c r="K220" s="72">
        <f t="shared" si="23"/>
        <v>0</v>
      </c>
      <c r="L220" s="72">
        <f t="shared" si="24"/>
        <v>0</v>
      </c>
      <c r="M220" s="72">
        <f t="shared" si="25"/>
        <v>1</v>
      </c>
      <c r="N220" s="75">
        <f t="shared" si="27"/>
        <v>0</v>
      </c>
      <c r="O220" s="76">
        <f t="shared" si="22"/>
        <v>1</v>
      </c>
      <c r="Q220" s="6"/>
    </row>
    <row r="221" spans="1:17" ht="14.25">
      <c r="A221" s="3">
        <v>10</v>
      </c>
      <c r="B221" s="12" t="s">
        <v>337</v>
      </c>
      <c r="C221" s="71" t="s">
        <v>347</v>
      </c>
      <c r="D221" s="72" t="s">
        <v>388</v>
      </c>
      <c r="E221" s="77" t="s">
        <v>237</v>
      </c>
      <c r="F221" s="74" t="s">
        <v>385</v>
      </c>
      <c r="G221" s="72" t="s">
        <v>211</v>
      </c>
      <c r="H221" s="72"/>
      <c r="I221" s="72"/>
      <c r="J221" s="72"/>
      <c r="K221" s="72">
        <f t="shared" si="23"/>
        <v>0</v>
      </c>
      <c r="L221" s="72">
        <f t="shared" si="24"/>
        <v>0</v>
      </c>
      <c r="M221" s="72">
        <f t="shared" si="25"/>
        <v>0</v>
      </c>
      <c r="N221" s="75">
        <f t="shared" si="27"/>
        <v>1</v>
      </c>
      <c r="O221" s="76">
        <f t="shared" si="22"/>
        <v>1</v>
      </c>
      <c r="Q221" s="6"/>
    </row>
    <row r="222" spans="1:17" ht="14.25">
      <c r="A222" s="3">
        <v>11</v>
      </c>
      <c r="B222" s="12" t="s">
        <v>337</v>
      </c>
      <c r="C222" s="71" t="s">
        <v>348</v>
      </c>
      <c r="D222" s="72" t="s">
        <v>388</v>
      </c>
      <c r="E222" s="79" t="s">
        <v>395</v>
      </c>
      <c r="F222" s="74" t="s">
        <v>390</v>
      </c>
      <c r="G222" s="72" t="s">
        <v>213</v>
      </c>
      <c r="H222" s="72"/>
      <c r="I222" s="72"/>
      <c r="J222" s="72"/>
      <c r="K222" s="72">
        <f t="shared" si="23"/>
        <v>1</v>
      </c>
      <c r="L222" s="72">
        <f t="shared" si="24"/>
        <v>0</v>
      </c>
      <c r="M222" s="72">
        <f t="shared" si="25"/>
        <v>0</v>
      </c>
      <c r="N222" s="75">
        <f t="shared" si="27"/>
        <v>0</v>
      </c>
      <c r="O222" s="76">
        <f t="shared" si="22"/>
        <v>1</v>
      </c>
      <c r="Q222" s="6"/>
    </row>
    <row r="223" spans="1:17" ht="14.25">
      <c r="A223" s="3">
        <v>12</v>
      </c>
      <c r="B223" s="12" t="s">
        <v>337</v>
      </c>
      <c r="C223" s="71" t="s">
        <v>349</v>
      </c>
      <c r="D223" s="72" t="s">
        <v>388</v>
      </c>
      <c r="E223" s="79" t="s">
        <v>395</v>
      </c>
      <c r="F223" s="74" t="s">
        <v>384</v>
      </c>
      <c r="G223" s="72" t="s">
        <v>213</v>
      </c>
      <c r="H223" s="72"/>
      <c r="I223" s="72"/>
      <c r="J223" s="72"/>
      <c r="K223" s="72">
        <f t="shared" si="23"/>
        <v>0</v>
      </c>
      <c r="L223" s="72">
        <f t="shared" si="24"/>
        <v>1</v>
      </c>
      <c r="M223" s="72">
        <f t="shared" si="25"/>
        <v>0</v>
      </c>
      <c r="N223" s="75">
        <f t="shared" si="27"/>
        <v>0</v>
      </c>
      <c r="O223" s="76">
        <f t="shared" si="22"/>
        <v>1</v>
      </c>
      <c r="Q223" s="6"/>
    </row>
    <row r="224" spans="1:17" ht="14.25">
      <c r="A224" s="3">
        <v>13</v>
      </c>
      <c r="B224" s="12" t="s">
        <v>337</v>
      </c>
      <c r="C224" s="71" t="s">
        <v>350</v>
      </c>
      <c r="D224" s="72" t="s">
        <v>388</v>
      </c>
      <c r="E224" s="79" t="s">
        <v>395</v>
      </c>
      <c r="F224" s="74" t="s">
        <v>386</v>
      </c>
      <c r="G224" s="72" t="s">
        <v>213</v>
      </c>
      <c r="H224" s="72"/>
      <c r="I224" s="72"/>
      <c r="J224" s="72"/>
      <c r="K224" s="72">
        <f t="shared" si="23"/>
        <v>0</v>
      </c>
      <c r="L224" s="72">
        <f t="shared" si="24"/>
        <v>0</v>
      </c>
      <c r="M224" s="72">
        <f t="shared" si="25"/>
        <v>1</v>
      </c>
      <c r="N224" s="75">
        <f t="shared" si="27"/>
        <v>0</v>
      </c>
      <c r="O224" s="76">
        <f t="shared" si="22"/>
        <v>1</v>
      </c>
      <c r="Q224" s="6"/>
    </row>
    <row r="225" spans="1:17" ht="14.25">
      <c r="A225" s="3">
        <v>14</v>
      </c>
      <c r="B225" s="12" t="s">
        <v>337</v>
      </c>
      <c r="C225" s="71" t="s">
        <v>351</v>
      </c>
      <c r="D225" s="72" t="s">
        <v>388</v>
      </c>
      <c r="E225" s="79" t="s">
        <v>395</v>
      </c>
      <c r="F225" s="74" t="s">
        <v>385</v>
      </c>
      <c r="G225" s="72" t="s">
        <v>213</v>
      </c>
      <c r="H225" s="72"/>
      <c r="I225" s="72"/>
      <c r="J225" s="72"/>
      <c r="K225" s="72">
        <f t="shared" si="23"/>
        <v>0</v>
      </c>
      <c r="L225" s="72">
        <f t="shared" si="24"/>
        <v>0</v>
      </c>
      <c r="M225" s="72">
        <f t="shared" si="25"/>
        <v>0</v>
      </c>
      <c r="N225" s="75">
        <f t="shared" si="27"/>
        <v>1</v>
      </c>
      <c r="O225" s="76">
        <f t="shared" si="22"/>
        <v>1</v>
      </c>
      <c r="Q225" s="6"/>
    </row>
    <row r="226" spans="1:17" ht="14.25">
      <c r="A226" s="3">
        <v>15</v>
      </c>
      <c r="B226" s="12" t="s">
        <v>337</v>
      </c>
      <c r="C226" s="71" t="s">
        <v>352</v>
      </c>
      <c r="D226" s="72" t="s">
        <v>388</v>
      </c>
      <c r="E226" s="78" t="s">
        <v>236</v>
      </c>
      <c r="F226" s="74" t="s">
        <v>390</v>
      </c>
      <c r="G226" s="72" t="s">
        <v>209</v>
      </c>
      <c r="H226" s="72"/>
      <c r="I226" s="72"/>
      <c r="J226" s="72"/>
      <c r="K226" s="72">
        <f t="shared" si="23"/>
        <v>1</v>
      </c>
      <c r="L226" s="72">
        <f t="shared" si="24"/>
        <v>0</v>
      </c>
      <c r="M226" s="72">
        <f t="shared" si="25"/>
        <v>0</v>
      </c>
      <c r="N226" s="75">
        <f t="shared" si="27"/>
        <v>0</v>
      </c>
      <c r="O226" s="76">
        <f t="shared" si="22"/>
        <v>1</v>
      </c>
      <c r="Q226" s="6"/>
    </row>
    <row r="227" spans="1:17" ht="14.25">
      <c r="A227" s="3">
        <v>16</v>
      </c>
      <c r="B227" s="12" t="s">
        <v>337</v>
      </c>
      <c r="C227" s="71" t="s">
        <v>353</v>
      </c>
      <c r="D227" s="72" t="s">
        <v>388</v>
      </c>
      <c r="E227" s="78" t="s">
        <v>236</v>
      </c>
      <c r="F227" s="74" t="s">
        <v>384</v>
      </c>
      <c r="G227" s="72" t="s">
        <v>209</v>
      </c>
      <c r="H227" s="72"/>
      <c r="I227" s="72"/>
      <c r="J227" s="72"/>
      <c r="K227" s="72">
        <f t="shared" si="23"/>
        <v>0</v>
      </c>
      <c r="L227" s="72">
        <f t="shared" si="24"/>
        <v>1</v>
      </c>
      <c r="M227" s="72">
        <f t="shared" si="25"/>
        <v>0</v>
      </c>
      <c r="N227" s="75">
        <f t="shared" si="27"/>
        <v>0</v>
      </c>
      <c r="O227" s="76">
        <f t="shared" si="22"/>
        <v>1</v>
      </c>
      <c r="Q227" s="6"/>
    </row>
    <row r="228" spans="1:17" ht="14.25">
      <c r="A228" s="3">
        <v>17</v>
      </c>
      <c r="B228" s="12" t="s">
        <v>337</v>
      </c>
      <c r="C228" s="71" t="s">
        <v>354</v>
      </c>
      <c r="D228" s="72" t="s">
        <v>388</v>
      </c>
      <c r="E228" s="78" t="s">
        <v>236</v>
      </c>
      <c r="F228" s="74" t="s">
        <v>386</v>
      </c>
      <c r="G228" s="72" t="s">
        <v>209</v>
      </c>
      <c r="H228" s="72"/>
      <c r="I228" s="72"/>
      <c r="J228" s="72"/>
      <c r="K228" s="72">
        <f t="shared" si="23"/>
        <v>0</v>
      </c>
      <c r="L228" s="72">
        <f t="shared" si="24"/>
        <v>0</v>
      </c>
      <c r="M228" s="72">
        <f t="shared" si="25"/>
        <v>1</v>
      </c>
      <c r="N228" s="75">
        <f t="shared" si="27"/>
        <v>0</v>
      </c>
      <c r="O228" s="76">
        <f t="shared" si="22"/>
        <v>1</v>
      </c>
      <c r="Q228" s="6"/>
    </row>
    <row r="229" spans="1:17" ht="14.25">
      <c r="A229" s="3">
        <v>18</v>
      </c>
      <c r="B229" s="12" t="s">
        <v>337</v>
      </c>
      <c r="C229" s="71" t="s">
        <v>355</v>
      </c>
      <c r="D229" s="72" t="s">
        <v>388</v>
      </c>
      <c r="E229" s="78" t="s">
        <v>236</v>
      </c>
      <c r="F229" s="74" t="s">
        <v>385</v>
      </c>
      <c r="G229" s="72" t="s">
        <v>209</v>
      </c>
      <c r="H229" s="72"/>
      <c r="I229" s="72"/>
      <c r="J229" s="72"/>
      <c r="K229" s="72">
        <f t="shared" si="23"/>
        <v>0</v>
      </c>
      <c r="L229" s="72">
        <f t="shared" si="24"/>
        <v>0</v>
      </c>
      <c r="M229" s="72">
        <f t="shared" si="25"/>
        <v>0</v>
      </c>
      <c r="N229" s="75">
        <f t="shared" si="27"/>
        <v>1</v>
      </c>
      <c r="O229" s="76">
        <f aca="true" t="shared" si="28" ref="O229:O264">SUM(K229:N229)</f>
        <v>1</v>
      </c>
      <c r="Q229" s="6"/>
    </row>
    <row r="230" spans="1:17" ht="14.25">
      <c r="A230" s="3">
        <v>19</v>
      </c>
      <c r="B230" s="12" t="s">
        <v>337</v>
      </c>
      <c r="C230" s="71" t="s">
        <v>356</v>
      </c>
      <c r="D230" s="81"/>
      <c r="E230" s="81"/>
      <c r="F230" s="82"/>
      <c r="G230" s="81"/>
      <c r="H230" s="72"/>
      <c r="I230" s="72"/>
      <c r="J230" s="72"/>
      <c r="K230" s="72">
        <f t="shared" si="23"/>
        <v>0</v>
      </c>
      <c r="L230" s="72">
        <f t="shared" si="24"/>
        <v>0</v>
      </c>
      <c r="M230" s="72">
        <f t="shared" si="25"/>
        <v>0</v>
      </c>
      <c r="N230" s="75">
        <f t="shared" si="27"/>
        <v>0</v>
      </c>
      <c r="O230" s="76">
        <f t="shared" si="28"/>
        <v>0</v>
      </c>
      <c r="Q230" s="6"/>
    </row>
    <row r="231" spans="1:17" ht="14.25">
      <c r="A231" s="3">
        <v>20</v>
      </c>
      <c r="B231" s="12" t="s">
        <v>337</v>
      </c>
      <c r="C231" s="71" t="s">
        <v>357</v>
      </c>
      <c r="D231" s="81"/>
      <c r="E231" s="81"/>
      <c r="F231" s="82"/>
      <c r="G231" s="81"/>
      <c r="H231" s="72"/>
      <c r="I231" s="72"/>
      <c r="J231" s="72"/>
      <c r="K231" s="72">
        <f t="shared" si="23"/>
        <v>0</v>
      </c>
      <c r="L231" s="72">
        <f t="shared" si="24"/>
        <v>0</v>
      </c>
      <c r="M231" s="72">
        <f t="shared" si="25"/>
        <v>0</v>
      </c>
      <c r="N231" s="75">
        <f t="shared" si="27"/>
        <v>0</v>
      </c>
      <c r="O231" s="76">
        <f t="shared" si="28"/>
        <v>0</v>
      </c>
      <c r="Q231" s="6"/>
    </row>
    <row r="232" spans="1:17" ht="14.25">
      <c r="A232" s="3">
        <v>21</v>
      </c>
      <c r="B232" s="12" t="s">
        <v>337</v>
      </c>
      <c r="C232" s="71" t="s">
        <v>358</v>
      </c>
      <c r="D232" s="72"/>
      <c r="E232" s="72"/>
      <c r="F232" s="74"/>
      <c r="G232" s="72"/>
      <c r="H232" s="72"/>
      <c r="I232" s="72"/>
      <c r="J232" s="72"/>
      <c r="K232" s="72">
        <f t="shared" si="23"/>
        <v>0</v>
      </c>
      <c r="L232" s="72">
        <f t="shared" si="24"/>
        <v>0</v>
      </c>
      <c r="M232" s="72">
        <f t="shared" si="25"/>
        <v>0</v>
      </c>
      <c r="N232" s="75">
        <f t="shared" si="27"/>
        <v>0</v>
      </c>
      <c r="O232" s="76">
        <f t="shared" si="28"/>
        <v>0</v>
      </c>
      <c r="Q232" s="6"/>
    </row>
    <row r="233" spans="1:17" ht="14.25">
      <c r="A233" s="3">
        <v>22</v>
      </c>
      <c r="B233" s="12" t="s">
        <v>337</v>
      </c>
      <c r="C233" s="71" t="s">
        <v>359</v>
      </c>
      <c r="D233" s="72"/>
      <c r="E233" s="72"/>
      <c r="F233" s="74"/>
      <c r="G233" s="72"/>
      <c r="H233" s="72"/>
      <c r="I233" s="72"/>
      <c r="J233" s="72"/>
      <c r="K233" s="72">
        <f aca="true" t="shared" si="29" ref="K233:K261">0+(VALUE(F233)=-24)</f>
        <v>0</v>
      </c>
      <c r="L233" s="72">
        <f aca="true" t="shared" si="30" ref="L233:L261">0+(VALUE(F233)=24)</f>
        <v>0</v>
      </c>
      <c r="M233" s="72">
        <f aca="true" t="shared" si="31" ref="M233:M261">0+(VALUE(F233)=-18)</f>
        <v>0</v>
      </c>
      <c r="N233" s="75">
        <f t="shared" si="27"/>
        <v>0</v>
      </c>
      <c r="O233" s="76">
        <f t="shared" si="28"/>
        <v>0</v>
      </c>
      <c r="Q233" s="6"/>
    </row>
    <row r="234" spans="1:17" ht="14.25">
      <c r="A234" s="3">
        <v>23</v>
      </c>
      <c r="B234" s="12" t="s">
        <v>337</v>
      </c>
      <c r="C234" s="71" t="s">
        <v>360</v>
      </c>
      <c r="D234" s="72"/>
      <c r="E234" s="72"/>
      <c r="F234" s="74"/>
      <c r="G234" s="72"/>
      <c r="H234" s="72"/>
      <c r="I234" s="72"/>
      <c r="J234" s="72"/>
      <c r="K234" s="72">
        <f t="shared" si="29"/>
        <v>0</v>
      </c>
      <c r="L234" s="72">
        <f t="shared" si="30"/>
        <v>0</v>
      </c>
      <c r="M234" s="72">
        <f t="shared" si="31"/>
        <v>0</v>
      </c>
      <c r="N234" s="75">
        <f t="shared" si="27"/>
        <v>0</v>
      </c>
      <c r="O234" s="76">
        <f t="shared" si="28"/>
        <v>0</v>
      </c>
      <c r="Q234" s="6"/>
    </row>
    <row r="235" spans="1:17" ht="14.25">
      <c r="A235" s="3">
        <v>24</v>
      </c>
      <c r="B235" s="12" t="s">
        <v>337</v>
      </c>
      <c r="C235" s="71" t="s">
        <v>361</v>
      </c>
      <c r="D235" s="72"/>
      <c r="E235" s="72"/>
      <c r="F235" s="74"/>
      <c r="G235" s="72"/>
      <c r="H235" s="72"/>
      <c r="I235" s="72"/>
      <c r="J235" s="72"/>
      <c r="K235" s="72">
        <f t="shared" si="29"/>
        <v>0</v>
      </c>
      <c r="L235" s="72">
        <f t="shared" si="30"/>
        <v>0</v>
      </c>
      <c r="M235" s="72">
        <f t="shared" si="31"/>
        <v>0</v>
      </c>
      <c r="N235" s="75">
        <f t="shared" si="27"/>
        <v>0</v>
      </c>
      <c r="O235" s="76">
        <f t="shared" si="28"/>
        <v>0</v>
      </c>
      <c r="Q235" s="6"/>
    </row>
    <row r="236" spans="2:17" ht="14.25">
      <c r="B236" s="70" t="s">
        <v>417</v>
      </c>
      <c r="C236" s="80"/>
      <c r="D236" s="5"/>
      <c r="E236" s="5"/>
      <c r="F236" s="72"/>
      <c r="G236" s="5"/>
      <c r="H236" s="5"/>
      <c r="I236" s="5"/>
      <c r="J236" s="5"/>
      <c r="K236" s="72">
        <f>SUM(K212:K235)</f>
        <v>4</v>
      </c>
      <c r="L236" s="72">
        <f>SUM(L212:L235)</f>
        <v>6</v>
      </c>
      <c r="M236" s="72">
        <f>SUM(M212:M235)</f>
        <v>4</v>
      </c>
      <c r="N236" s="72">
        <f>SUM(N212:N235)</f>
        <v>4</v>
      </c>
      <c r="O236" s="76">
        <f t="shared" si="28"/>
        <v>18</v>
      </c>
      <c r="Q236" s="6"/>
    </row>
    <row r="237" spans="2:17" ht="14.25">
      <c r="B237" s="12"/>
      <c r="C237" s="71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5"/>
      <c r="O237" s="76"/>
      <c r="Q237" s="6"/>
    </row>
    <row r="238" spans="1:17" ht="14.25">
      <c r="A238" s="3">
        <v>1</v>
      </c>
      <c r="B238" s="12" t="s">
        <v>396</v>
      </c>
      <c r="C238" s="71" t="s">
        <v>338</v>
      </c>
      <c r="D238" s="72" t="s">
        <v>387</v>
      </c>
      <c r="E238" s="160" t="s">
        <v>235</v>
      </c>
      <c r="F238" s="74" t="s">
        <v>384</v>
      </c>
      <c r="G238" s="72" t="s">
        <v>212</v>
      </c>
      <c r="H238" s="72"/>
      <c r="I238" s="72"/>
      <c r="J238" s="72"/>
      <c r="K238" s="72">
        <f t="shared" si="29"/>
        <v>0</v>
      </c>
      <c r="L238" s="72">
        <f t="shared" si="30"/>
        <v>1</v>
      </c>
      <c r="M238" s="72">
        <f t="shared" si="31"/>
        <v>0</v>
      </c>
      <c r="N238" s="75">
        <f aca="true" t="shared" si="32" ref="N238:N261">0+(VALUE(F238)=18)</f>
        <v>0</v>
      </c>
      <c r="O238" s="76">
        <f t="shared" si="28"/>
        <v>1</v>
      </c>
      <c r="Q238" s="6"/>
    </row>
    <row r="239" spans="1:17" ht="14.25">
      <c r="A239" s="3">
        <v>2</v>
      </c>
      <c r="B239" s="12" t="s">
        <v>396</v>
      </c>
      <c r="C239" s="71" t="s">
        <v>339</v>
      </c>
      <c r="D239" s="72" t="s">
        <v>387</v>
      </c>
      <c r="E239" s="73" t="s">
        <v>234</v>
      </c>
      <c r="F239" s="74" t="s">
        <v>384</v>
      </c>
      <c r="G239" s="72" t="s">
        <v>210</v>
      </c>
      <c r="H239" s="72"/>
      <c r="I239" s="72"/>
      <c r="J239" s="72"/>
      <c r="K239" s="72">
        <f t="shared" si="29"/>
        <v>0</v>
      </c>
      <c r="L239" s="72">
        <f t="shared" si="30"/>
        <v>1</v>
      </c>
      <c r="M239" s="72">
        <f t="shared" si="31"/>
        <v>0</v>
      </c>
      <c r="N239" s="75">
        <f t="shared" si="32"/>
        <v>0</v>
      </c>
      <c r="O239" s="76">
        <f t="shared" si="28"/>
        <v>1</v>
      </c>
      <c r="Q239" s="6"/>
    </row>
    <row r="240" spans="1:17" ht="14.25">
      <c r="A240" s="3">
        <v>3</v>
      </c>
      <c r="B240" s="12" t="s">
        <v>396</v>
      </c>
      <c r="C240" s="71" t="s">
        <v>340</v>
      </c>
      <c r="D240" s="72" t="s">
        <v>391</v>
      </c>
      <c r="E240" s="160" t="s">
        <v>235</v>
      </c>
      <c r="F240" s="74" t="s">
        <v>390</v>
      </c>
      <c r="G240" s="72" t="s">
        <v>212</v>
      </c>
      <c r="H240" s="72"/>
      <c r="I240" s="72"/>
      <c r="J240" s="72"/>
      <c r="K240" s="72">
        <f t="shared" si="29"/>
        <v>1</v>
      </c>
      <c r="L240" s="72">
        <f t="shared" si="30"/>
        <v>0</v>
      </c>
      <c r="M240" s="72">
        <f t="shared" si="31"/>
        <v>0</v>
      </c>
      <c r="N240" s="75">
        <f t="shared" si="32"/>
        <v>0</v>
      </c>
      <c r="O240" s="76">
        <f t="shared" si="28"/>
        <v>1</v>
      </c>
      <c r="Q240" s="6"/>
    </row>
    <row r="241" spans="1:17" ht="14.25">
      <c r="A241" s="3">
        <v>4</v>
      </c>
      <c r="B241" s="12" t="s">
        <v>396</v>
      </c>
      <c r="C241" s="71" t="s">
        <v>341</v>
      </c>
      <c r="D241" s="72" t="s">
        <v>391</v>
      </c>
      <c r="E241" s="160" t="s">
        <v>235</v>
      </c>
      <c r="F241" s="74" t="s">
        <v>384</v>
      </c>
      <c r="G241" s="72" t="s">
        <v>212</v>
      </c>
      <c r="H241" s="72"/>
      <c r="I241" s="72"/>
      <c r="J241" s="72"/>
      <c r="K241" s="72">
        <f t="shared" si="29"/>
        <v>0</v>
      </c>
      <c r="L241" s="72">
        <f t="shared" si="30"/>
        <v>1</v>
      </c>
      <c r="M241" s="72">
        <f t="shared" si="31"/>
        <v>0</v>
      </c>
      <c r="N241" s="75">
        <f t="shared" si="32"/>
        <v>0</v>
      </c>
      <c r="O241" s="76">
        <f t="shared" si="28"/>
        <v>1</v>
      </c>
      <c r="Q241" s="6"/>
    </row>
    <row r="242" spans="1:17" ht="14.25">
      <c r="A242" s="3">
        <v>5</v>
      </c>
      <c r="B242" s="12" t="s">
        <v>396</v>
      </c>
      <c r="C242" s="71" t="s">
        <v>342</v>
      </c>
      <c r="D242" s="72" t="s">
        <v>388</v>
      </c>
      <c r="E242" s="160" t="s">
        <v>235</v>
      </c>
      <c r="F242" s="74" t="s">
        <v>386</v>
      </c>
      <c r="G242" s="72" t="s">
        <v>212</v>
      </c>
      <c r="H242" s="72"/>
      <c r="I242" s="72"/>
      <c r="J242" s="72"/>
      <c r="K242" s="72">
        <f t="shared" si="29"/>
        <v>0</v>
      </c>
      <c r="L242" s="72">
        <f t="shared" si="30"/>
        <v>0</v>
      </c>
      <c r="M242" s="72">
        <f t="shared" si="31"/>
        <v>1</v>
      </c>
      <c r="N242" s="75">
        <f t="shared" si="32"/>
        <v>0</v>
      </c>
      <c r="O242" s="76">
        <f t="shared" si="28"/>
        <v>1</v>
      </c>
      <c r="Q242" s="6"/>
    </row>
    <row r="243" spans="1:17" ht="14.25">
      <c r="A243" s="3">
        <v>6</v>
      </c>
      <c r="B243" s="12" t="s">
        <v>396</v>
      </c>
      <c r="C243" s="71" t="s">
        <v>343</v>
      </c>
      <c r="D243" s="72" t="s">
        <v>388</v>
      </c>
      <c r="E243" s="160" t="s">
        <v>235</v>
      </c>
      <c r="F243" s="74" t="s">
        <v>385</v>
      </c>
      <c r="G243" s="72" t="s">
        <v>212</v>
      </c>
      <c r="H243" s="72"/>
      <c r="I243" s="72"/>
      <c r="J243" s="72"/>
      <c r="K243" s="72">
        <f t="shared" si="29"/>
        <v>0</v>
      </c>
      <c r="L243" s="72">
        <f t="shared" si="30"/>
        <v>0</v>
      </c>
      <c r="M243" s="72">
        <f t="shared" si="31"/>
        <v>0</v>
      </c>
      <c r="N243" s="75">
        <f t="shared" si="32"/>
        <v>1</v>
      </c>
      <c r="O243" s="76">
        <f t="shared" si="28"/>
        <v>1</v>
      </c>
      <c r="Q243" s="6"/>
    </row>
    <row r="244" spans="1:17" ht="14.25">
      <c r="A244" s="3">
        <v>7</v>
      </c>
      <c r="B244" s="12" t="s">
        <v>396</v>
      </c>
      <c r="C244" s="71" t="s">
        <v>344</v>
      </c>
      <c r="D244" s="72" t="s">
        <v>388</v>
      </c>
      <c r="E244" s="73" t="s">
        <v>233</v>
      </c>
      <c r="F244" s="74" t="s">
        <v>386</v>
      </c>
      <c r="G244" s="72" t="s">
        <v>210</v>
      </c>
      <c r="H244" s="72"/>
      <c r="I244" s="72"/>
      <c r="J244" s="72"/>
      <c r="K244" s="72">
        <f t="shared" si="29"/>
        <v>0</v>
      </c>
      <c r="L244" s="72">
        <f t="shared" si="30"/>
        <v>0</v>
      </c>
      <c r="M244" s="72">
        <f t="shared" si="31"/>
        <v>1</v>
      </c>
      <c r="N244" s="75">
        <f t="shared" si="32"/>
        <v>0</v>
      </c>
      <c r="O244" s="76">
        <f t="shared" si="28"/>
        <v>1</v>
      </c>
      <c r="Q244" s="6"/>
    </row>
    <row r="245" spans="1:17" ht="14.25">
      <c r="A245" s="3">
        <v>8</v>
      </c>
      <c r="B245" s="12" t="s">
        <v>396</v>
      </c>
      <c r="C245" s="71" t="s">
        <v>345</v>
      </c>
      <c r="D245" s="72" t="s">
        <v>388</v>
      </c>
      <c r="E245" s="73" t="s">
        <v>233</v>
      </c>
      <c r="F245" s="74" t="s">
        <v>385</v>
      </c>
      <c r="G245" s="72" t="s">
        <v>210</v>
      </c>
      <c r="H245" s="72"/>
      <c r="I245" s="72"/>
      <c r="J245" s="72"/>
      <c r="K245" s="72">
        <f t="shared" si="29"/>
        <v>0</v>
      </c>
      <c r="L245" s="72">
        <f t="shared" si="30"/>
        <v>0</v>
      </c>
      <c r="M245" s="72">
        <f t="shared" si="31"/>
        <v>0</v>
      </c>
      <c r="N245" s="75">
        <f t="shared" si="32"/>
        <v>1</v>
      </c>
      <c r="O245" s="76">
        <f t="shared" si="28"/>
        <v>1</v>
      </c>
      <c r="Q245" s="6"/>
    </row>
    <row r="246" spans="1:17" ht="14.25">
      <c r="A246" s="3">
        <v>9</v>
      </c>
      <c r="B246" s="12" t="s">
        <v>396</v>
      </c>
      <c r="C246" s="71" t="s">
        <v>346</v>
      </c>
      <c r="D246" s="72" t="s">
        <v>388</v>
      </c>
      <c r="E246" s="73" t="s">
        <v>234</v>
      </c>
      <c r="F246" s="74" t="s">
        <v>386</v>
      </c>
      <c r="G246" s="72" t="s">
        <v>210</v>
      </c>
      <c r="H246" s="72"/>
      <c r="I246" s="72"/>
      <c r="J246" s="72"/>
      <c r="K246" s="72">
        <f t="shared" si="29"/>
        <v>0</v>
      </c>
      <c r="L246" s="72">
        <f t="shared" si="30"/>
        <v>0</v>
      </c>
      <c r="M246" s="72">
        <f t="shared" si="31"/>
        <v>1</v>
      </c>
      <c r="N246" s="75">
        <f t="shared" si="32"/>
        <v>0</v>
      </c>
      <c r="O246" s="76">
        <f t="shared" si="28"/>
        <v>1</v>
      </c>
      <c r="Q246" s="6"/>
    </row>
    <row r="247" spans="1:17" ht="14.25">
      <c r="A247" s="3">
        <v>10</v>
      </c>
      <c r="B247" s="12" t="s">
        <v>396</v>
      </c>
      <c r="C247" s="71" t="s">
        <v>347</v>
      </c>
      <c r="D247" s="72" t="s">
        <v>388</v>
      </c>
      <c r="E247" s="73" t="s">
        <v>234</v>
      </c>
      <c r="F247" s="74" t="s">
        <v>385</v>
      </c>
      <c r="G247" s="72" t="s">
        <v>210</v>
      </c>
      <c r="H247" s="72"/>
      <c r="I247" s="72"/>
      <c r="J247" s="72"/>
      <c r="K247" s="72">
        <f t="shared" si="29"/>
        <v>0</v>
      </c>
      <c r="L247" s="72">
        <f t="shared" si="30"/>
        <v>0</v>
      </c>
      <c r="M247" s="72">
        <f t="shared" si="31"/>
        <v>0</v>
      </c>
      <c r="N247" s="75">
        <f t="shared" si="32"/>
        <v>1</v>
      </c>
      <c r="O247" s="76">
        <f t="shared" si="28"/>
        <v>1</v>
      </c>
      <c r="Q247" s="6"/>
    </row>
    <row r="248" spans="1:17" ht="14.25">
      <c r="A248" s="3">
        <v>11</v>
      </c>
      <c r="B248" s="12" t="s">
        <v>396</v>
      </c>
      <c r="C248" s="71" t="s">
        <v>348</v>
      </c>
      <c r="D248" s="72" t="s">
        <v>388</v>
      </c>
      <c r="E248" s="73" t="s">
        <v>240</v>
      </c>
      <c r="F248" s="74" t="s">
        <v>386</v>
      </c>
      <c r="G248" s="72" t="s">
        <v>210</v>
      </c>
      <c r="H248" s="72"/>
      <c r="I248" s="72"/>
      <c r="J248" s="72"/>
      <c r="K248" s="72">
        <f t="shared" si="29"/>
        <v>0</v>
      </c>
      <c r="L248" s="72">
        <f t="shared" si="30"/>
        <v>0</v>
      </c>
      <c r="M248" s="72">
        <f t="shared" si="31"/>
        <v>1</v>
      </c>
      <c r="N248" s="75">
        <f t="shared" si="32"/>
        <v>0</v>
      </c>
      <c r="O248" s="76">
        <f t="shared" si="28"/>
        <v>1</v>
      </c>
      <c r="Q248" s="6"/>
    </row>
    <row r="249" spans="1:17" ht="14.25">
      <c r="A249" s="3">
        <v>12</v>
      </c>
      <c r="B249" s="12" t="s">
        <v>396</v>
      </c>
      <c r="C249" s="71" t="s">
        <v>349</v>
      </c>
      <c r="D249" s="72" t="s">
        <v>388</v>
      </c>
      <c r="E249" s="73" t="s">
        <v>240</v>
      </c>
      <c r="F249" s="74" t="s">
        <v>385</v>
      </c>
      <c r="G249" s="72" t="s">
        <v>210</v>
      </c>
      <c r="H249" s="72"/>
      <c r="I249" s="72"/>
      <c r="J249" s="72"/>
      <c r="K249" s="72">
        <f t="shared" si="29"/>
        <v>0</v>
      </c>
      <c r="L249" s="72">
        <f t="shared" si="30"/>
        <v>0</v>
      </c>
      <c r="M249" s="72">
        <f t="shared" si="31"/>
        <v>0</v>
      </c>
      <c r="N249" s="75">
        <f t="shared" si="32"/>
        <v>1</v>
      </c>
      <c r="O249" s="76">
        <f t="shared" si="28"/>
        <v>1</v>
      </c>
      <c r="Q249" s="6"/>
    </row>
    <row r="250" spans="1:17" ht="14.25">
      <c r="A250" s="3">
        <v>13</v>
      </c>
      <c r="B250" s="12" t="s">
        <v>396</v>
      </c>
      <c r="C250" s="71" t="s">
        <v>350</v>
      </c>
      <c r="D250" s="72"/>
      <c r="E250" s="72"/>
      <c r="F250" s="74"/>
      <c r="G250" s="72"/>
      <c r="H250" s="72"/>
      <c r="I250" s="72"/>
      <c r="J250" s="72"/>
      <c r="K250" s="72">
        <f t="shared" si="29"/>
        <v>0</v>
      </c>
      <c r="L250" s="72">
        <f t="shared" si="30"/>
        <v>0</v>
      </c>
      <c r="M250" s="72">
        <f t="shared" si="31"/>
        <v>0</v>
      </c>
      <c r="N250" s="75">
        <f t="shared" si="32"/>
        <v>0</v>
      </c>
      <c r="O250" s="76">
        <f t="shared" si="28"/>
        <v>0</v>
      </c>
      <c r="Q250" s="6"/>
    </row>
    <row r="251" spans="1:17" ht="14.25">
      <c r="A251" s="3">
        <v>14</v>
      </c>
      <c r="B251" s="12" t="s">
        <v>396</v>
      </c>
      <c r="C251" s="71" t="s">
        <v>351</v>
      </c>
      <c r="D251" s="72"/>
      <c r="E251" s="72"/>
      <c r="F251" s="74"/>
      <c r="G251" s="72"/>
      <c r="H251" s="72"/>
      <c r="I251" s="72"/>
      <c r="J251" s="72"/>
      <c r="K251" s="72">
        <f t="shared" si="29"/>
        <v>0</v>
      </c>
      <c r="L251" s="72">
        <f t="shared" si="30"/>
        <v>0</v>
      </c>
      <c r="M251" s="72">
        <f t="shared" si="31"/>
        <v>0</v>
      </c>
      <c r="N251" s="75">
        <f t="shared" si="32"/>
        <v>0</v>
      </c>
      <c r="O251" s="76">
        <f t="shared" si="28"/>
        <v>0</v>
      </c>
      <c r="Q251" s="6"/>
    </row>
    <row r="252" spans="1:17" ht="14.25">
      <c r="A252" s="3">
        <v>15</v>
      </c>
      <c r="B252" s="12" t="s">
        <v>396</v>
      </c>
      <c r="C252" s="71" t="s">
        <v>352</v>
      </c>
      <c r="D252" s="72"/>
      <c r="E252" s="72"/>
      <c r="F252" s="74"/>
      <c r="G252" s="72"/>
      <c r="H252" s="72"/>
      <c r="I252" s="72"/>
      <c r="J252" s="72"/>
      <c r="K252" s="72">
        <f t="shared" si="29"/>
        <v>0</v>
      </c>
      <c r="L252" s="72">
        <f t="shared" si="30"/>
        <v>0</v>
      </c>
      <c r="M252" s="72">
        <f t="shared" si="31"/>
        <v>0</v>
      </c>
      <c r="N252" s="75">
        <f t="shared" si="32"/>
        <v>0</v>
      </c>
      <c r="O252" s="76">
        <f t="shared" si="28"/>
        <v>0</v>
      </c>
      <c r="Q252" s="6"/>
    </row>
    <row r="253" spans="1:17" ht="14.25">
      <c r="A253" s="3">
        <v>16</v>
      </c>
      <c r="B253" s="12" t="s">
        <v>396</v>
      </c>
      <c r="C253" s="71" t="s">
        <v>353</v>
      </c>
      <c r="D253" s="72"/>
      <c r="E253" s="72"/>
      <c r="F253" s="74"/>
      <c r="G253" s="72"/>
      <c r="H253" s="72"/>
      <c r="I253" s="72"/>
      <c r="J253" s="72"/>
      <c r="K253" s="72">
        <f t="shared" si="29"/>
        <v>0</v>
      </c>
      <c r="L253" s="72">
        <f t="shared" si="30"/>
        <v>0</v>
      </c>
      <c r="M253" s="72">
        <f t="shared" si="31"/>
        <v>0</v>
      </c>
      <c r="N253" s="75">
        <f t="shared" si="32"/>
        <v>0</v>
      </c>
      <c r="O253" s="76">
        <f t="shared" si="28"/>
        <v>0</v>
      </c>
      <c r="Q253" s="6"/>
    </row>
    <row r="254" spans="1:17" ht="14.25">
      <c r="A254" s="3">
        <v>17</v>
      </c>
      <c r="B254" s="12" t="s">
        <v>396</v>
      </c>
      <c r="C254" s="71" t="s">
        <v>354</v>
      </c>
      <c r="D254" s="72"/>
      <c r="E254" s="72"/>
      <c r="F254" s="74"/>
      <c r="G254" s="72"/>
      <c r="H254" s="72"/>
      <c r="I254" s="72"/>
      <c r="J254" s="72"/>
      <c r="K254" s="72">
        <f t="shared" si="29"/>
        <v>0</v>
      </c>
      <c r="L254" s="72">
        <f t="shared" si="30"/>
        <v>0</v>
      </c>
      <c r="M254" s="72">
        <f t="shared" si="31"/>
        <v>0</v>
      </c>
      <c r="N254" s="75">
        <f t="shared" si="32"/>
        <v>0</v>
      </c>
      <c r="O254" s="76">
        <f t="shared" si="28"/>
        <v>0</v>
      </c>
      <c r="Q254" s="6"/>
    </row>
    <row r="255" spans="1:17" ht="14.25">
      <c r="A255" s="3">
        <v>18</v>
      </c>
      <c r="B255" s="12" t="s">
        <v>396</v>
      </c>
      <c r="C255" s="71" t="s">
        <v>355</v>
      </c>
      <c r="D255" s="72"/>
      <c r="E255" s="72"/>
      <c r="F255" s="74"/>
      <c r="G255" s="72"/>
      <c r="H255" s="72"/>
      <c r="I255" s="72"/>
      <c r="J255" s="72"/>
      <c r="K255" s="72">
        <f t="shared" si="29"/>
        <v>0</v>
      </c>
      <c r="L255" s="72">
        <f t="shared" si="30"/>
        <v>0</v>
      </c>
      <c r="M255" s="72">
        <f t="shared" si="31"/>
        <v>0</v>
      </c>
      <c r="N255" s="75">
        <f t="shared" si="32"/>
        <v>0</v>
      </c>
      <c r="O255" s="76">
        <f t="shared" si="28"/>
        <v>0</v>
      </c>
      <c r="Q255" s="6"/>
    </row>
    <row r="256" spans="1:17" ht="14.25">
      <c r="A256" s="3">
        <v>19</v>
      </c>
      <c r="B256" s="12" t="s">
        <v>396</v>
      </c>
      <c r="C256" s="71" t="s">
        <v>356</v>
      </c>
      <c r="D256" s="72"/>
      <c r="E256" s="72"/>
      <c r="F256" s="74"/>
      <c r="G256" s="72"/>
      <c r="H256" s="72"/>
      <c r="I256" s="72"/>
      <c r="J256" s="72"/>
      <c r="K256" s="72">
        <f t="shared" si="29"/>
        <v>0</v>
      </c>
      <c r="L256" s="72">
        <f t="shared" si="30"/>
        <v>0</v>
      </c>
      <c r="M256" s="72">
        <f t="shared" si="31"/>
        <v>0</v>
      </c>
      <c r="N256" s="75">
        <f t="shared" si="32"/>
        <v>0</v>
      </c>
      <c r="O256" s="76">
        <f t="shared" si="28"/>
        <v>0</v>
      </c>
      <c r="Q256" s="6"/>
    </row>
    <row r="257" spans="1:17" ht="14.25">
      <c r="A257" s="3">
        <v>20</v>
      </c>
      <c r="B257" s="12" t="s">
        <v>396</v>
      </c>
      <c r="C257" s="71" t="s">
        <v>357</v>
      </c>
      <c r="D257" s="72"/>
      <c r="E257" s="72"/>
      <c r="F257" s="74"/>
      <c r="G257" s="72"/>
      <c r="H257" s="72"/>
      <c r="I257" s="72"/>
      <c r="J257" s="72"/>
      <c r="K257" s="72">
        <f t="shared" si="29"/>
        <v>0</v>
      </c>
      <c r="L257" s="72">
        <f t="shared" si="30"/>
        <v>0</v>
      </c>
      <c r="M257" s="72">
        <f t="shared" si="31"/>
        <v>0</v>
      </c>
      <c r="N257" s="75">
        <f t="shared" si="32"/>
        <v>0</v>
      </c>
      <c r="O257" s="76">
        <f t="shared" si="28"/>
        <v>0</v>
      </c>
      <c r="Q257" s="6"/>
    </row>
    <row r="258" spans="1:17" ht="14.25">
      <c r="A258" s="3">
        <v>21</v>
      </c>
      <c r="B258" s="12" t="s">
        <v>396</v>
      </c>
      <c r="C258" s="71" t="s">
        <v>358</v>
      </c>
      <c r="D258" s="72"/>
      <c r="E258" s="72"/>
      <c r="F258" s="74"/>
      <c r="G258" s="72"/>
      <c r="H258" s="72"/>
      <c r="I258" s="72"/>
      <c r="J258" s="72"/>
      <c r="K258" s="72">
        <f t="shared" si="29"/>
        <v>0</v>
      </c>
      <c r="L258" s="72">
        <f t="shared" si="30"/>
        <v>0</v>
      </c>
      <c r="M258" s="72">
        <f t="shared" si="31"/>
        <v>0</v>
      </c>
      <c r="N258" s="75">
        <f t="shared" si="32"/>
        <v>0</v>
      </c>
      <c r="O258" s="76">
        <f t="shared" si="28"/>
        <v>0</v>
      </c>
      <c r="Q258" s="6"/>
    </row>
    <row r="259" spans="1:17" ht="14.25">
      <c r="A259" s="3">
        <v>22</v>
      </c>
      <c r="B259" s="12" t="s">
        <v>396</v>
      </c>
      <c r="C259" s="71" t="s">
        <v>359</v>
      </c>
      <c r="D259" s="72"/>
      <c r="E259" s="72"/>
      <c r="F259" s="74"/>
      <c r="G259" s="72"/>
      <c r="H259" s="72"/>
      <c r="I259" s="72"/>
      <c r="J259" s="72"/>
      <c r="K259" s="72">
        <f t="shared" si="29"/>
        <v>0</v>
      </c>
      <c r="L259" s="72">
        <f t="shared" si="30"/>
        <v>0</v>
      </c>
      <c r="M259" s="72">
        <f t="shared" si="31"/>
        <v>0</v>
      </c>
      <c r="N259" s="75">
        <f t="shared" si="32"/>
        <v>0</v>
      </c>
      <c r="O259" s="76">
        <f t="shared" si="28"/>
        <v>0</v>
      </c>
      <c r="Q259" s="6"/>
    </row>
    <row r="260" spans="1:17" ht="14.25">
      <c r="A260" s="3">
        <v>23</v>
      </c>
      <c r="B260" s="12" t="s">
        <v>396</v>
      </c>
      <c r="C260" s="71" t="s">
        <v>360</v>
      </c>
      <c r="D260" s="72"/>
      <c r="E260" s="72"/>
      <c r="F260" s="74"/>
      <c r="G260" s="72"/>
      <c r="H260" s="72"/>
      <c r="I260" s="72"/>
      <c r="J260" s="72"/>
      <c r="K260" s="72">
        <f t="shared" si="29"/>
        <v>0</v>
      </c>
      <c r="L260" s="72">
        <f t="shared" si="30"/>
        <v>0</v>
      </c>
      <c r="M260" s="72">
        <f t="shared" si="31"/>
        <v>0</v>
      </c>
      <c r="N260" s="75">
        <f t="shared" si="32"/>
        <v>0</v>
      </c>
      <c r="O260" s="76">
        <f t="shared" si="28"/>
        <v>0</v>
      </c>
      <c r="Q260" s="6"/>
    </row>
    <row r="261" spans="1:17" ht="14.25">
      <c r="A261" s="3">
        <v>24</v>
      </c>
      <c r="B261" s="12" t="s">
        <v>396</v>
      </c>
      <c r="C261" s="71" t="s">
        <v>361</v>
      </c>
      <c r="D261" s="72"/>
      <c r="E261" s="72"/>
      <c r="F261" s="74"/>
      <c r="G261" s="72"/>
      <c r="H261" s="72"/>
      <c r="I261" s="72"/>
      <c r="J261" s="72"/>
      <c r="K261" s="72">
        <f t="shared" si="29"/>
        <v>0</v>
      </c>
      <c r="L261" s="72">
        <f t="shared" si="30"/>
        <v>0</v>
      </c>
      <c r="M261" s="72">
        <f t="shared" si="31"/>
        <v>0</v>
      </c>
      <c r="N261" s="75">
        <f t="shared" si="32"/>
        <v>0</v>
      </c>
      <c r="O261" s="76">
        <f t="shared" si="28"/>
        <v>0</v>
      </c>
      <c r="Q261" s="6"/>
    </row>
    <row r="262" spans="2:17" ht="14.25">
      <c r="B262" s="70" t="s">
        <v>417</v>
      </c>
      <c r="C262" s="71"/>
      <c r="D262" s="72"/>
      <c r="E262" s="72"/>
      <c r="F262" s="74"/>
      <c r="G262" s="72"/>
      <c r="H262" s="72"/>
      <c r="I262" s="72"/>
      <c r="J262" s="72"/>
      <c r="K262" s="72">
        <f>SUM(K238:K261)</f>
        <v>1</v>
      </c>
      <c r="L262" s="72">
        <f>SUM(L238:L261)</f>
        <v>3</v>
      </c>
      <c r="M262" s="72">
        <f>SUM(M238:M261)</f>
        <v>4</v>
      </c>
      <c r="N262" s="72">
        <f>SUM(N238:N261)</f>
        <v>4</v>
      </c>
      <c r="O262" s="76">
        <f t="shared" si="28"/>
        <v>12</v>
      </c>
      <c r="Q262" s="6"/>
    </row>
    <row r="263" spans="2:17" ht="14.25">
      <c r="B263" s="12"/>
      <c r="C263" s="71"/>
      <c r="D263" s="72"/>
      <c r="E263" s="72"/>
      <c r="F263" s="74"/>
      <c r="G263" s="72"/>
      <c r="H263" s="72"/>
      <c r="I263" s="72"/>
      <c r="J263" s="72"/>
      <c r="K263" s="72"/>
      <c r="L263" s="72"/>
      <c r="M263" s="72"/>
      <c r="N263" s="72"/>
      <c r="O263" s="76"/>
      <c r="Q263" s="6"/>
    </row>
    <row r="264" spans="2:17" ht="15" thickBot="1">
      <c r="B264" s="12" t="s">
        <v>422</v>
      </c>
      <c r="C264" s="71"/>
      <c r="D264" s="72"/>
      <c r="E264" s="72"/>
      <c r="F264" s="74"/>
      <c r="G264" s="72"/>
      <c r="H264" s="72"/>
      <c r="I264" s="72"/>
      <c r="J264" s="72"/>
      <c r="K264" s="72">
        <f>SUM(K3:K262)/2</f>
        <v>24</v>
      </c>
      <c r="L264" s="72">
        <f>SUM(L3:L262)/2</f>
        <v>46</v>
      </c>
      <c r="M264" s="72">
        <f>SUM(M3:M262)/2</f>
        <v>51</v>
      </c>
      <c r="N264" s="72">
        <f>SUM(N3:N262)/2</f>
        <v>51</v>
      </c>
      <c r="O264" s="76">
        <f t="shared" si="28"/>
        <v>172</v>
      </c>
      <c r="Q264" s="6"/>
    </row>
    <row r="265" spans="2:17" s="8" customFormat="1" ht="30" customHeight="1" thickBot="1">
      <c r="B265" s="64" t="s">
        <v>329</v>
      </c>
      <c r="C265" s="65" t="s">
        <v>362</v>
      </c>
      <c r="D265" s="65" t="s">
        <v>389</v>
      </c>
      <c r="E265" s="65" t="s">
        <v>398</v>
      </c>
      <c r="F265" s="65" t="s">
        <v>363</v>
      </c>
      <c r="G265" s="66" t="s">
        <v>364</v>
      </c>
      <c r="H265" s="67" t="s">
        <v>397</v>
      </c>
      <c r="I265" s="68"/>
      <c r="J265" s="66" t="s">
        <v>372</v>
      </c>
      <c r="K265" s="69" t="s">
        <v>418</v>
      </c>
      <c r="L265" s="69" t="s">
        <v>419</v>
      </c>
      <c r="M265" s="69" t="s">
        <v>420</v>
      </c>
      <c r="N265" s="69" t="s">
        <v>421</v>
      </c>
      <c r="O265" s="67" t="s">
        <v>424</v>
      </c>
      <c r="Q265" s="9"/>
    </row>
    <row r="268" spans="5:7" ht="14.25">
      <c r="E268" s="176" t="s">
        <v>364</v>
      </c>
      <c r="F268" s="176" t="s">
        <v>609</v>
      </c>
      <c r="G268" s="5" t="s">
        <v>610</v>
      </c>
    </row>
    <row r="269" spans="5:7" ht="14.25">
      <c r="E269" s="85" t="s">
        <v>210</v>
      </c>
      <c r="F269" s="85">
        <v>50</v>
      </c>
      <c r="G269" s="177">
        <f>F269/F$275*100</f>
        <v>29.069767441860467</v>
      </c>
    </row>
    <row r="270" spans="5:7" ht="14.25">
      <c r="E270" s="178" t="s">
        <v>212</v>
      </c>
      <c r="F270" s="178">
        <v>40</v>
      </c>
      <c r="G270" s="177">
        <f aca="true" t="shared" si="33" ref="G270:G275">F270/F$275*100</f>
        <v>23.25581395348837</v>
      </c>
    </row>
    <row r="271" spans="5:7" ht="14.25">
      <c r="E271" s="84" t="s">
        <v>209</v>
      </c>
      <c r="F271" s="84">
        <v>33</v>
      </c>
      <c r="G271" s="177">
        <f t="shared" si="33"/>
        <v>19.186046511627907</v>
      </c>
    </row>
    <row r="272" spans="5:7" ht="14.25">
      <c r="E272" s="163" t="s">
        <v>606</v>
      </c>
      <c r="F272" s="163">
        <v>13</v>
      </c>
      <c r="G272" s="177">
        <f t="shared" si="33"/>
        <v>7.55813953488372</v>
      </c>
    </row>
    <row r="273" spans="5:7" ht="14.25">
      <c r="E273" s="83" t="s">
        <v>607</v>
      </c>
      <c r="F273" s="83">
        <v>25</v>
      </c>
      <c r="G273" s="177">
        <f t="shared" si="33"/>
        <v>14.534883720930234</v>
      </c>
    </row>
    <row r="274" spans="5:7" ht="14.25">
      <c r="E274" s="179" t="s">
        <v>208</v>
      </c>
      <c r="F274" s="179">
        <v>11</v>
      </c>
      <c r="G274" s="177">
        <f t="shared" si="33"/>
        <v>6.395348837209303</v>
      </c>
    </row>
    <row r="275" spans="5:7" ht="14.25">
      <c r="E275" s="176" t="s">
        <v>608</v>
      </c>
      <c r="F275" s="176">
        <f>SUM(F269:F274)</f>
        <v>172</v>
      </c>
      <c r="G275" s="177">
        <f t="shared" si="33"/>
        <v>100</v>
      </c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40">
      <selection activeCell="G3" sqref="G3"/>
    </sheetView>
  </sheetViews>
  <sheetFormatPr defaultColWidth="9.140625" defaultRowHeight="15"/>
  <cols>
    <col min="1" max="1" width="12.28125" style="13" customWidth="1"/>
    <col min="2" max="2" width="28.28125" style="99" customWidth="1"/>
    <col min="3" max="4" width="12.28125" style="100" customWidth="1"/>
    <col min="5" max="5" width="21.57421875" style="13" customWidth="1"/>
  </cols>
  <sheetData>
    <row r="1" spans="1:5" ht="17.25" thickBot="1">
      <c r="A1" s="88">
        <v>40554</v>
      </c>
      <c r="B1" s="89" t="s">
        <v>327</v>
      </c>
      <c r="C1" s="90" t="s">
        <v>249</v>
      </c>
      <c r="D1" s="90" t="s">
        <v>326</v>
      </c>
      <c r="E1" s="91" t="s">
        <v>158</v>
      </c>
    </row>
    <row r="2" spans="1:5" ht="15.75">
      <c r="A2" s="13">
        <v>1</v>
      </c>
      <c r="B2" s="92" t="s">
        <v>305</v>
      </c>
      <c r="C2" s="93">
        <v>20.6</v>
      </c>
      <c r="D2" s="93">
        <f aca="true" t="shared" si="0" ref="D2:D33">(100/2.54)*C2/12</f>
        <v>67.58530183727035</v>
      </c>
      <c r="E2" s="63"/>
    </row>
    <row r="3" spans="1:5" ht="15.75">
      <c r="A3" s="13">
        <v>2</v>
      </c>
      <c r="B3" s="94" t="s">
        <v>306</v>
      </c>
      <c r="C3" s="95">
        <v>20.7</v>
      </c>
      <c r="D3" s="95">
        <f t="shared" si="0"/>
        <v>67.91338582677166</v>
      </c>
      <c r="E3" s="86"/>
    </row>
    <row r="4" spans="1:5" ht="15.75">
      <c r="A4" s="13">
        <v>3</v>
      </c>
      <c r="B4" s="94" t="s">
        <v>307</v>
      </c>
      <c r="C4" s="95">
        <v>21.2</v>
      </c>
      <c r="D4" s="95">
        <f t="shared" si="0"/>
        <v>69.55380577427822</v>
      </c>
      <c r="E4" s="86"/>
    </row>
    <row r="5" spans="1:5" ht="15.75">
      <c r="A5" s="13">
        <v>4</v>
      </c>
      <c r="B5" s="94" t="s">
        <v>308</v>
      </c>
      <c r="C5" s="95">
        <v>21.3</v>
      </c>
      <c r="D5" s="95">
        <f t="shared" si="0"/>
        <v>69.88188976377954</v>
      </c>
      <c r="E5" s="86"/>
    </row>
    <row r="6" spans="1:5" ht="15.75">
      <c r="A6" s="13">
        <v>5</v>
      </c>
      <c r="B6" s="94" t="s">
        <v>301</v>
      </c>
      <c r="C6" s="95">
        <v>23.1</v>
      </c>
      <c r="D6" s="95">
        <f t="shared" si="0"/>
        <v>75.78740157480316</v>
      </c>
      <c r="E6" s="86"/>
    </row>
    <row r="7" spans="1:5" ht="15.75">
      <c r="A7" s="13">
        <v>6</v>
      </c>
      <c r="B7" s="94" t="s">
        <v>275</v>
      </c>
      <c r="C7" s="95">
        <v>23.8</v>
      </c>
      <c r="D7" s="95">
        <f t="shared" si="0"/>
        <v>78.08398950131233</v>
      </c>
      <c r="E7" s="86" t="s">
        <v>276</v>
      </c>
    </row>
    <row r="8" spans="1:5" ht="15.75">
      <c r="A8" s="13">
        <v>7</v>
      </c>
      <c r="B8" s="94" t="s">
        <v>277</v>
      </c>
      <c r="C8" s="95">
        <v>23.9</v>
      </c>
      <c r="D8" s="95">
        <f t="shared" si="0"/>
        <v>78.41207349081365</v>
      </c>
      <c r="E8" s="86"/>
    </row>
    <row r="9" spans="1:5" ht="15.75">
      <c r="A9" s="13">
        <v>8</v>
      </c>
      <c r="B9" s="94" t="s">
        <v>310</v>
      </c>
      <c r="C9" s="95">
        <v>24</v>
      </c>
      <c r="D9" s="95">
        <f t="shared" si="0"/>
        <v>78.74015748031496</v>
      </c>
      <c r="E9" s="86"/>
    </row>
    <row r="10" spans="1:5" ht="15.75">
      <c r="A10" s="13">
        <v>9</v>
      </c>
      <c r="B10" s="94" t="s">
        <v>266</v>
      </c>
      <c r="C10" s="95">
        <v>24.3</v>
      </c>
      <c r="D10" s="95">
        <f t="shared" si="0"/>
        <v>79.7244094488189</v>
      </c>
      <c r="E10" s="86"/>
    </row>
    <row r="11" spans="1:5" ht="15.75">
      <c r="A11" s="13">
        <v>10</v>
      </c>
      <c r="B11" s="94" t="s">
        <v>268</v>
      </c>
      <c r="C11" s="95">
        <v>24.4</v>
      </c>
      <c r="D11" s="95">
        <f t="shared" si="0"/>
        <v>80.05249343832021</v>
      </c>
      <c r="E11" s="86"/>
    </row>
    <row r="12" spans="1:5" ht="15.75">
      <c r="A12" s="13">
        <v>11</v>
      </c>
      <c r="B12" s="94" t="s">
        <v>311</v>
      </c>
      <c r="C12" s="95">
        <v>24.8</v>
      </c>
      <c r="D12" s="95">
        <f t="shared" si="0"/>
        <v>81.36482939632546</v>
      </c>
      <c r="E12" s="86" t="s">
        <v>309</v>
      </c>
    </row>
    <row r="13" spans="1:5" ht="15.75">
      <c r="A13" s="13">
        <v>12</v>
      </c>
      <c r="B13" s="94" t="s">
        <v>302</v>
      </c>
      <c r="C13" s="95">
        <v>25.2</v>
      </c>
      <c r="D13" s="95">
        <f t="shared" si="0"/>
        <v>82.67716535433071</v>
      </c>
      <c r="E13" s="86" t="s">
        <v>309</v>
      </c>
    </row>
    <row r="14" spans="1:5" ht="15.75">
      <c r="A14" s="13">
        <v>13</v>
      </c>
      <c r="B14" s="94" t="s">
        <v>267</v>
      </c>
      <c r="C14" s="95">
        <v>25.7</v>
      </c>
      <c r="D14" s="95">
        <f t="shared" si="0"/>
        <v>84.31758530183727</v>
      </c>
      <c r="E14" s="86"/>
    </row>
    <row r="15" spans="1:5" ht="15.75">
      <c r="A15" s="13">
        <v>14</v>
      </c>
      <c r="B15" s="94" t="s">
        <v>269</v>
      </c>
      <c r="C15" s="95">
        <v>25.7</v>
      </c>
      <c r="D15" s="95">
        <f t="shared" si="0"/>
        <v>84.31758530183727</v>
      </c>
      <c r="E15" s="86"/>
    </row>
    <row r="16" spans="1:5" ht="15.75">
      <c r="A16" s="13">
        <v>15</v>
      </c>
      <c r="B16" s="94" t="s">
        <v>270</v>
      </c>
      <c r="C16" s="95">
        <v>25.8</v>
      </c>
      <c r="D16" s="95">
        <f t="shared" si="0"/>
        <v>84.64566929133859</v>
      </c>
      <c r="E16" s="86"/>
    </row>
    <row r="17" spans="1:5" ht="15.75">
      <c r="A17" s="13">
        <v>16</v>
      </c>
      <c r="B17" s="94" t="s">
        <v>271</v>
      </c>
      <c r="C17" s="95">
        <v>25.8</v>
      </c>
      <c r="D17" s="95">
        <f t="shared" si="0"/>
        <v>84.64566929133859</v>
      </c>
      <c r="E17" s="86"/>
    </row>
    <row r="18" spans="1:5" ht="15.75">
      <c r="A18" s="13">
        <v>17</v>
      </c>
      <c r="B18" s="94" t="s">
        <v>273</v>
      </c>
      <c r="C18" s="95">
        <v>25.9</v>
      </c>
      <c r="D18" s="95">
        <f t="shared" si="0"/>
        <v>84.97375328083989</v>
      </c>
      <c r="E18" s="86"/>
    </row>
    <row r="19" spans="1:5" ht="15.75">
      <c r="A19" s="13">
        <v>18</v>
      </c>
      <c r="B19" s="94" t="s">
        <v>272</v>
      </c>
      <c r="C19" s="95">
        <v>26.5</v>
      </c>
      <c r="D19" s="95">
        <f t="shared" si="0"/>
        <v>86.94225721784777</v>
      </c>
      <c r="E19" s="86"/>
    </row>
    <row r="20" spans="1:5" ht="15.75">
      <c r="A20" s="13">
        <v>19</v>
      </c>
      <c r="B20" s="94" t="s">
        <v>278</v>
      </c>
      <c r="C20" s="95">
        <v>27.4</v>
      </c>
      <c r="D20" s="95">
        <f t="shared" si="0"/>
        <v>89.89501312335959</v>
      </c>
      <c r="E20" s="86"/>
    </row>
    <row r="21" spans="1:5" ht="15.75">
      <c r="A21" s="13">
        <v>20</v>
      </c>
      <c r="B21" s="94" t="s">
        <v>279</v>
      </c>
      <c r="C21" s="95">
        <v>27.9</v>
      </c>
      <c r="D21" s="95">
        <f t="shared" si="0"/>
        <v>91.53543307086613</v>
      </c>
      <c r="E21" s="86"/>
    </row>
    <row r="22" spans="1:5" ht="15.75">
      <c r="A22" s="13">
        <v>21</v>
      </c>
      <c r="B22" s="94" t="s">
        <v>269</v>
      </c>
      <c r="C22" s="95">
        <v>28.7</v>
      </c>
      <c r="D22" s="95">
        <f t="shared" si="0"/>
        <v>94.16010498687665</v>
      </c>
      <c r="E22" s="86"/>
    </row>
    <row r="23" spans="1:5" ht="15.75">
      <c r="A23" s="13">
        <v>22</v>
      </c>
      <c r="B23" s="94" t="s">
        <v>274</v>
      </c>
      <c r="C23" s="95">
        <v>28.8</v>
      </c>
      <c r="D23" s="95">
        <f t="shared" si="0"/>
        <v>94.48818897637796</v>
      </c>
      <c r="E23" s="86"/>
    </row>
    <row r="24" spans="1:5" ht="15.75">
      <c r="A24" s="13">
        <v>23</v>
      </c>
      <c r="B24" s="94" t="s">
        <v>280</v>
      </c>
      <c r="C24" s="95">
        <v>28.8</v>
      </c>
      <c r="D24" s="95">
        <f t="shared" si="0"/>
        <v>94.48818897637796</v>
      </c>
      <c r="E24" s="86"/>
    </row>
    <row r="25" spans="1:5" ht="15.75">
      <c r="A25" s="13">
        <v>24</v>
      </c>
      <c r="B25" s="94" t="s">
        <v>281</v>
      </c>
      <c r="C25" s="95">
        <v>28.9</v>
      </c>
      <c r="D25" s="95">
        <f t="shared" si="0"/>
        <v>94.81627296587926</v>
      </c>
      <c r="E25" s="86"/>
    </row>
    <row r="26" spans="1:5" ht="15.75">
      <c r="A26" s="13">
        <v>25</v>
      </c>
      <c r="B26" s="94" t="s">
        <v>250</v>
      </c>
      <c r="C26" s="95">
        <v>30.3</v>
      </c>
      <c r="D26" s="95">
        <f t="shared" si="0"/>
        <v>99.40944881889764</v>
      </c>
      <c r="E26" s="86"/>
    </row>
    <row r="27" spans="1:5" ht="15.75">
      <c r="A27" s="13">
        <v>26</v>
      </c>
      <c r="B27" s="94" t="s">
        <v>251</v>
      </c>
      <c r="C27" s="95">
        <v>30.4</v>
      </c>
      <c r="D27" s="95">
        <f t="shared" si="0"/>
        <v>99.73753280839895</v>
      </c>
      <c r="E27" s="86"/>
    </row>
    <row r="28" spans="1:5" ht="15.75">
      <c r="A28" s="13">
        <v>27</v>
      </c>
      <c r="B28" s="94" t="s">
        <v>252</v>
      </c>
      <c r="C28" s="95">
        <v>30.5</v>
      </c>
      <c r="D28" s="95">
        <f t="shared" si="0"/>
        <v>100.06561679790026</v>
      </c>
      <c r="E28" s="86"/>
    </row>
    <row r="29" spans="1:5" ht="15.75">
      <c r="A29" s="13">
        <v>28</v>
      </c>
      <c r="B29" s="94" t="s">
        <v>253</v>
      </c>
      <c r="C29" s="95">
        <v>31</v>
      </c>
      <c r="D29" s="95">
        <f t="shared" si="0"/>
        <v>101.70603674540683</v>
      </c>
      <c r="E29" s="86"/>
    </row>
    <row r="30" spans="1:5" ht="15.75">
      <c r="A30" s="13">
        <v>29</v>
      </c>
      <c r="B30" s="94" t="s">
        <v>312</v>
      </c>
      <c r="C30" s="95">
        <v>31.9</v>
      </c>
      <c r="D30" s="95">
        <f t="shared" si="0"/>
        <v>104.65879265091864</v>
      </c>
      <c r="E30" s="86"/>
    </row>
    <row r="31" spans="1:5" ht="15.75">
      <c r="A31" s="13">
        <v>30</v>
      </c>
      <c r="B31" s="94" t="s">
        <v>313</v>
      </c>
      <c r="C31" s="95">
        <v>32</v>
      </c>
      <c r="D31" s="95">
        <f t="shared" si="0"/>
        <v>104.98687664041995</v>
      </c>
      <c r="E31" s="86"/>
    </row>
    <row r="32" spans="1:5" ht="15.75">
      <c r="A32" s="13">
        <v>31</v>
      </c>
      <c r="B32" s="94" t="s">
        <v>254</v>
      </c>
      <c r="C32" s="95">
        <v>32.7</v>
      </c>
      <c r="D32" s="95">
        <f t="shared" si="0"/>
        <v>107.28346456692914</v>
      </c>
      <c r="E32" s="86"/>
    </row>
    <row r="33" spans="1:5" ht="15.75">
      <c r="A33" s="13">
        <v>32</v>
      </c>
      <c r="B33" s="94" t="s">
        <v>255</v>
      </c>
      <c r="C33" s="95">
        <v>32.8</v>
      </c>
      <c r="D33" s="95">
        <f t="shared" si="0"/>
        <v>107.61154855643044</v>
      </c>
      <c r="E33" s="86"/>
    </row>
    <row r="34" spans="1:5" ht="15.75">
      <c r="A34" s="13">
        <v>33</v>
      </c>
      <c r="B34" s="94" t="s">
        <v>258</v>
      </c>
      <c r="C34" s="95">
        <v>33.2</v>
      </c>
      <c r="D34" s="95">
        <f aca="true" t="shared" si="1" ref="D34:D57">(100/2.54)*C34/12</f>
        <v>108.92388451443571</v>
      </c>
      <c r="E34" s="86"/>
    </row>
    <row r="35" spans="1:5" ht="15.75">
      <c r="A35" s="13">
        <v>34</v>
      </c>
      <c r="B35" s="94" t="s">
        <v>259</v>
      </c>
      <c r="C35" s="95">
        <v>33.5</v>
      </c>
      <c r="D35" s="95">
        <f t="shared" si="1"/>
        <v>109.90813648293964</v>
      </c>
      <c r="E35" s="86"/>
    </row>
    <row r="36" spans="1:5" ht="15.75">
      <c r="A36" s="13">
        <v>35</v>
      </c>
      <c r="B36" s="94" t="s">
        <v>256</v>
      </c>
      <c r="C36" s="95">
        <v>33.7</v>
      </c>
      <c r="D36" s="95">
        <f t="shared" si="1"/>
        <v>110.56430446194226</v>
      </c>
      <c r="E36" s="86"/>
    </row>
    <row r="37" spans="1:5" ht="15.75">
      <c r="A37" s="13">
        <v>36</v>
      </c>
      <c r="B37" s="94" t="s">
        <v>303</v>
      </c>
      <c r="C37" s="95">
        <v>33.8</v>
      </c>
      <c r="D37" s="95">
        <f t="shared" si="1"/>
        <v>110.89238845144355</v>
      </c>
      <c r="E37" s="86" t="s">
        <v>309</v>
      </c>
    </row>
    <row r="38" spans="1:5" ht="15.75">
      <c r="A38" s="13">
        <v>37</v>
      </c>
      <c r="B38" s="94" t="s">
        <v>314</v>
      </c>
      <c r="C38" s="95">
        <v>33.8</v>
      </c>
      <c r="D38" s="95">
        <f t="shared" si="1"/>
        <v>110.89238845144355</v>
      </c>
      <c r="E38" s="86" t="s">
        <v>309</v>
      </c>
    </row>
    <row r="39" spans="1:5" ht="15.75">
      <c r="A39" s="13">
        <v>38</v>
      </c>
      <c r="B39" s="94" t="s">
        <v>257</v>
      </c>
      <c r="C39" s="95">
        <v>33.9</v>
      </c>
      <c r="D39" s="95">
        <f t="shared" si="1"/>
        <v>111.22047244094489</v>
      </c>
      <c r="E39" s="86"/>
    </row>
    <row r="40" spans="1:5" ht="15.75">
      <c r="A40" s="13">
        <v>39</v>
      </c>
      <c r="B40" s="94" t="s">
        <v>315</v>
      </c>
      <c r="C40" s="95">
        <v>33.9</v>
      </c>
      <c r="D40" s="95">
        <f t="shared" si="1"/>
        <v>111.22047244094489</v>
      </c>
      <c r="E40" s="86"/>
    </row>
    <row r="41" spans="1:5" ht="15.75">
      <c r="A41" s="13">
        <v>40</v>
      </c>
      <c r="B41" s="94" t="s">
        <v>260</v>
      </c>
      <c r="C41" s="95">
        <v>34</v>
      </c>
      <c r="D41" s="95">
        <f t="shared" si="1"/>
        <v>111.5485564304462</v>
      </c>
      <c r="E41" s="86"/>
    </row>
    <row r="42" spans="1:5" ht="15.75">
      <c r="A42" s="13">
        <v>41</v>
      </c>
      <c r="B42" s="94" t="s">
        <v>304</v>
      </c>
      <c r="C42" s="95">
        <v>34</v>
      </c>
      <c r="D42" s="95">
        <f t="shared" si="1"/>
        <v>111.5485564304462</v>
      </c>
      <c r="E42" s="86" t="s">
        <v>309</v>
      </c>
    </row>
    <row r="43" spans="1:5" ht="15.75">
      <c r="A43" s="13">
        <v>42</v>
      </c>
      <c r="B43" s="94" t="s">
        <v>324</v>
      </c>
      <c r="C43" s="95">
        <v>34</v>
      </c>
      <c r="D43" s="95">
        <f t="shared" si="1"/>
        <v>111.5485564304462</v>
      </c>
      <c r="E43" s="86" t="s">
        <v>309</v>
      </c>
    </row>
    <row r="44" spans="1:5" ht="15.75">
      <c r="A44" s="13">
        <v>43</v>
      </c>
      <c r="B44" s="94" t="s">
        <v>261</v>
      </c>
      <c r="C44" s="95">
        <v>34.1</v>
      </c>
      <c r="D44" s="95">
        <f t="shared" si="1"/>
        <v>111.87664041994752</v>
      </c>
      <c r="E44" s="86"/>
    </row>
    <row r="45" spans="1:5" ht="15.75">
      <c r="A45" s="13">
        <v>44</v>
      </c>
      <c r="B45" s="94" t="s">
        <v>316</v>
      </c>
      <c r="C45" s="95">
        <v>34.2</v>
      </c>
      <c r="D45" s="95">
        <f t="shared" si="1"/>
        <v>112.20472440944883</v>
      </c>
      <c r="E45" s="86"/>
    </row>
    <row r="46" spans="1:5" ht="15.75">
      <c r="A46" s="13">
        <v>45</v>
      </c>
      <c r="B46" s="94" t="s">
        <v>317</v>
      </c>
      <c r="C46" s="95">
        <v>34.4</v>
      </c>
      <c r="D46" s="95">
        <f t="shared" si="1"/>
        <v>112.86089238845143</v>
      </c>
      <c r="E46" s="86"/>
    </row>
    <row r="47" spans="1:5" ht="15.75">
      <c r="A47" s="13">
        <v>46</v>
      </c>
      <c r="B47" s="94" t="s">
        <v>262</v>
      </c>
      <c r="C47" s="95">
        <v>34.6</v>
      </c>
      <c r="D47" s="95">
        <f t="shared" si="1"/>
        <v>113.51706036745408</v>
      </c>
      <c r="E47" s="86"/>
    </row>
    <row r="48" spans="1:5" ht="15.75">
      <c r="A48" s="13">
        <v>47</v>
      </c>
      <c r="B48" s="94" t="s">
        <v>263</v>
      </c>
      <c r="C48" s="95">
        <v>34.8</v>
      </c>
      <c r="D48" s="95">
        <f t="shared" si="1"/>
        <v>114.1732283464567</v>
      </c>
      <c r="E48" s="86"/>
    </row>
    <row r="49" spans="1:5" ht="15.75">
      <c r="A49" s="13">
        <v>48</v>
      </c>
      <c r="B49" s="94" t="s">
        <v>264</v>
      </c>
      <c r="C49" s="95">
        <v>35</v>
      </c>
      <c r="D49" s="95">
        <f t="shared" si="1"/>
        <v>114.82939632545931</v>
      </c>
      <c r="E49" s="86"/>
    </row>
    <row r="50" spans="1:5" ht="15.75">
      <c r="A50" s="13">
        <v>49</v>
      </c>
      <c r="B50" s="94" t="s">
        <v>318</v>
      </c>
      <c r="C50" s="95">
        <v>35</v>
      </c>
      <c r="D50" s="95">
        <f t="shared" si="1"/>
        <v>114.82939632545931</v>
      </c>
      <c r="E50" s="86"/>
    </row>
    <row r="51" spans="1:5" ht="15.75">
      <c r="A51" s="13">
        <v>50</v>
      </c>
      <c r="B51" s="94" t="s">
        <v>319</v>
      </c>
      <c r="C51" s="95">
        <v>35</v>
      </c>
      <c r="D51" s="95">
        <f t="shared" si="1"/>
        <v>114.82939632545931</v>
      </c>
      <c r="E51" s="86"/>
    </row>
    <row r="52" spans="1:5" ht="15.75">
      <c r="A52" s="13">
        <v>51</v>
      </c>
      <c r="B52" s="94" t="s">
        <v>265</v>
      </c>
      <c r="C52" s="95">
        <v>35.2</v>
      </c>
      <c r="D52" s="95">
        <f t="shared" si="1"/>
        <v>115.48556430446195</v>
      </c>
      <c r="E52" s="86"/>
    </row>
    <row r="53" spans="1:5" ht="15.75">
      <c r="A53" s="13">
        <v>52</v>
      </c>
      <c r="B53" s="94" t="s">
        <v>320</v>
      </c>
      <c r="C53" s="95">
        <v>35.5</v>
      </c>
      <c r="D53" s="95">
        <f t="shared" si="1"/>
        <v>116.46981627296589</v>
      </c>
      <c r="E53" s="86" t="s">
        <v>309</v>
      </c>
    </row>
    <row r="54" spans="1:5" ht="15.75">
      <c r="A54" s="13">
        <v>53</v>
      </c>
      <c r="B54" s="94" t="s">
        <v>321</v>
      </c>
      <c r="C54" s="95">
        <v>35.6</v>
      </c>
      <c r="D54" s="95">
        <f t="shared" si="1"/>
        <v>116.7979002624672</v>
      </c>
      <c r="E54" s="86"/>
    </row>
    <row r="55" spans="1:5" ht="15.75">
      <c r="A55" s="13">
        <v>54</v>
      </c>
      <c r="B55" s="94" t="s">
        <v>322</v>
      </c>
      <c r="C55" s="95">
        <v>35.9</v>
      </c>
      <c r="D55" s="95">
        <f t="shared" si="1"/>
        <v>117.78215223097112</v>
      </c>
      <c r="E55" s="86"/>
    </row>
    <row r="56" spans="1:5" ht="15.75">
      <c r="A56" s="13">
        <v>55</v>
      </c>
      <c r="B56" s="94" t="s">
        <v>323</v>
      </c>
      <c r="C56" s="95">
        <v>36.3</v>
      </c>
      <c r="D56" s="95">
        <f t="shared" si="1"/>
        <v>119.09448818897637</v>
      </c>
      <c r="E56" s="86" t="s">
        <v>309</v>
      </c>
    </row>
    <row r="57" spans="1:5" ht="15.75">
      <c r="A57" s="13">
        <v>56</v>
      </c>
      <c r="B57" s="94" t="s">
        <v>325</v>
      </c>
      <c r="C57" s="95">
        <v>36.4</v>
      </c>
      <c r="D57" s="95">
        <f t="shared" si="1"/>
        <v>119.4225721784777</v>
      </c>
      <c r="E57" s="86" t="s">
        <v>309</v>
      </c>
    </row>
    <row r="58" spans="2:5" ht="16.5" thickBot="1">
      <c r="B58" s="96"/>
      <c r="C58" s="97"/>
      <c r="D58" s="98"/>
      <c r="E58" s="8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3">
      <selection activeCell="L51" sqref="L51"/>
    </sheetView>
  </sheetViews>
  <sheetFormatPr defaultColWidth="9.140625" defaultRowHeight="15"/>
  <cols>
    <col min="1" max="1" width="19.57421875" style="3" customWidth="1"/>
    <col min="2" max="2" width="17.28125" style="3" bestFit="1" customWidth="1"/>
    <col min="3" max="3" width="42.421875" style="112" bestFit="1" customWidth="1"/>
    <col min="4" max="4" width="11.7109375" style="3" bestFit="1" customWidth="1"/>
    <col min="5" max="5" width="11.140625" style="3" bestFit="1" customWidth="1"/>
    <col min="6" max="6" width="10.28125" style="3" customWidth="1"/>
    <col min="7" max="7" width="10.57421875" style="3" customWidth="1"/>
    <col min="8" max="9" width="13.28125" style="7" customWidth="1"/>
    <col min="10" max="10" width="13.28125" style="140" customWidth="1"/>
    <col min="11" max="11" width="10.00390625" style="125" bestFit="1" customWidth="1"/>
    <col min="12" max="12" width="10.00390625" style="0" bestFit="1" customWidth="1"/>
  </cols>
  <sheetData>
    <row r="1" spans="1:12" ht="33">
      <c r="A1" s="132" t="s">
        <v>7</v>
      </c>
      <c r="B1" s="132" t="s">
        <v>445</v>
      </c>
      <c r="C1" s="132" t="s">
        <v>144</v>
      </c>
      <c r="D1" s="132" t="s">
        <v>447</v>
      </c>
      <c r="E1" s="132" t="s">
        <v>446</v>
      </c>
      <c r="F1" s="133" t="s">
        <v>457</v>
      </c>
      <c r="G1" s="133" t="s">
        <v>458</v>
      </c>
      <c r="H1" s="134" t="s">
        <v>485</v>
      </c>
      <c r="I1" s="134" t="s">
        <v>478</v>
      </c>
      <c r="J1" s="136" t="s">
        <v>477</v>
      </c>
      <c r="K1" s="135" t="s">
        <v>479</v>
      </c>
      <c r="L1" s="4"/>
    </row>
    <row r="2" spans="1:12" ht="14.25">
      <c r="A2" s="2" t="s">
        <v>32</v>
      </c>
      <c r="B2" s="1" t="s">
        <v>131</v>
      </c>
      <c r="C2" s="113" t="s">
        <v>438</v>
      </c>
      <c r="D2" s="1">
        <v>200</v>
      </c>
      <c r="E2" s="2">
        <v>90</v>
      </c>
      <c r="F2" s="128">
        <v>40577</v>
      </c>
      <c r="G2" s="128">
        <v>40578</v>
      </c>
      <c r="H2" s="126" t="s">
        <v>483</v>
      </c>
      <c r="I2" s="126"/>
      <c r="J2" s="137">
        <v>1.35</v>
      </c>
      <c r="K2" s="127">
        <f>D2*J2</f>
        <v>270</v>
      </c>
      <c r="L2" s="4"/>
    </row>
    <row r="3" spans="1:12" ht="14.25">
      <c r="A3" s="2" t="s">
        <v>32</v>
      </c>
      <c r="B3" s="1" t="s">
        <v>132</v>
      </c>
      <c r="C3" s="113" t="s">
        <v>439</v>
      </c>
      <c r="D3" s="1">
        <v>100</v>
      </c>
      <c r="E3" s="2">
        <v>30</v>
      </c>
      <c r="F3" s="128">
        <v>40577</v>
      </c>
      <c r="G3" s="128">
        <v>40578</v>
      </c>
      <c r="H3" s="126" t="s">
        <v>483</v>
      </c>
      <c r="I3" s="126"/>
      <c r="J3" s="137">
        <v>1.4</v>
      </c>
      <c r="K3" s="127">
        <f aca="true" t="shared" si="0" ref="K3:K12">D3*J3</f>
        <v>140</v>
      </c>
      <c r="L3" s="4"/>
    </row>
    <row r="4" spans="1:12" ht="14.25">
      <c r="A4" s="2" t="s">
        <v>32</v>
      </c>
      <c r="B4" s="1" t="s">
        <v>138</v>
      </c>
      <c r="C4" s="113" t="s">
        <v>443</v>
      </c>
      <c r="D4" s="1">
        <v>50</v>
      </c>
      <c r="E4" s="2">
        <v>10</v>
      </c>
      <c r="F4" s="128">
        <v>40577</v>
      </c>
      <c r="G4" s="128">
        <v>40578</v>
      </c>
      <c r="H4" s="126" t="s">
        <v>483</v>
      </c>
      <c r="I4" s="126"/>
      <c r="J4" s="137">
        <v>1.45</v>
      </c>
      <c r="K4" s="127">
        <f t="shared" si="0"/>
        <v>72.5</v>
      </c>
      <c r="L4" s="4"/>
    </row>
    <row r="5" spans="1:12" ht="28.5">
      <c r="A5" s="2" t="s">
        <v>32</v>
      </c>
      <c r="B5" s="1" t="s">
        <v>123</v>
      </c>
      <c r="C5" s="113" t="s">
        <v>442</v>
      </c>
      <c r="D5" s="1">
        <v>300</v>
      </c>
      <c r="E5" s="2">
        <v>240</v>
      </c>
      <c r="F5" s="128">
        <v>40577</v>
      </c>
      <c r="G5" s="128">
        <v>40578</v>
      </c>
      <c r="H5" s="126" t="s">
        <v>483</v>
      </c>
      <c r="I5" s="126"/>
      <c r="J5" s="137">
        <v>5.98</v>
      </c>
      <c r="K5" s="127">
        <f t="shared" si="0"/>
        <v>1794.0000000000002</v>
      </c>
      <c r="L5" s="4"/>
    </row>
    <row r="6" spans="1:12" ht="28.5">
      <c r="A6" s="2" t="s">
        <v>32</v>
      </c>
      <c r="B6" s="1" t="s">
        <v>141</v>
      </c>
      <c r="C6" s="113" t="s">
        <v>444</v>
      </c>
      <c r="D6" s="1">
        <v>50</v>
      </c>
      <c r="E6" s="2">
        <v>30</v>
      </c>
      <c r="F6" s="128">
        <v>40577</v>
      </c>
      <c r="G6" s="128">
        <v>40578</v>
      </c>
      <c r="H6" s="126" t="s">
        <v>483</v>
      </c>
      <c r="I6" s="126"/>
      <c r="J6" s="137">
        <v>1.56</v>
      </c>
      <c r="K6" s="127">
        <f t="shared" si="0"/>
        <v>78</v>
      </c>
      <c r="L6" s="4"/>
    </row>
    <row r="7" spans="1:12" ht="45">
      <c r="A7" s="2" t="s">
        <v>32</v>
      </c>
      <c r="B7" s="1" t="s">
        <v>128</v>
      </c>
      <c r="C7" s="114" t="s">
        <v>440</v>
      </c>
      <c r="D7" s="1">
        <v>400</v>
      </c>
      <c r="E7" s="2">
        <v>360</v>
      </c>
      <c r="F7" s="128">
        <v>40577</v>
      </c>
      <c r="G7" s="128">
        <v>40578</v>
      </c>
      <c r="H7" s="126" t="s">
        <v>483</v>
      </c>
      <c r="I7" s="126"/>
      <c r="J7" s="137">
        <v>5.65</v>
      </c>
      <c r="K7" s="127">
        <f t="shared" si="0"/>
        <v>2260</v>
      </c>
      <c r="L7" s="4"/>
    </row>
    <row r="8" spans="1:12" ht="15">
      <c r="A8" s="2"/>
      <c r="B8" s="1"/>
      <c r="C8" s="114"/>
      <c r="D8" s="1"/>
      <c r="E8" s="2"/>
      <c r="F8" s="128"/>
      <c r="G8" s="128">
        <v>40578</v>
      </c>
      <c r="H8" s="126" t="s">
        <v>483</v>
      </c>
      <c r="I8" s="126"/>
      <c r="J8" s="137"/>
      <c r="K8" s="127">
        <f>SUM(K2:K7)</f>
        <v>4614.5</v>
      </c>
      <c r="L8" s="4"/>
    </row>
    <row r="9" spans="1:12" ht="15">
      <c r="A9" s="2"/>
      <c r="B9" s="1"/>
      <c r="C9" s="114"/>
      <c r="D9" s="1"/>
      <c r="E9" s="2"/>
      <c r="F9" s="128"/>
      <c r="G9" s="128">
        <v>40578</v>
      </c>
      <c r="H9" s="126"/>
      <c r="I9" s="126"/>
      <c r="J9" s="137"/>
      <c r="K9" s="127"/>
      <c r="L9" s="4"/>
    </row>
    <row r="10" spans="1:12" ht="15">
      <c r="A10" s="2" t="s">
        <v>32</v>
      </c>
      <c r="B10" s="1" t="s">
        <v>433</v>
      </c>
      <c r="C10" s="114" t="s">
        <v>441</v>
      </c>
      <c r="D10" s="1">
        <v>1</v>
      </c>
      <c r="E10" s="2">
        <v>1</v>
      </c>
      <c r="F10" s="128">
        <v>40577</v>
      </c>
      <c r="G10" s="128">
        <v>40578</v>
      </c>
      <c r="H10" s="126" t="s">
        <v>484</v>
      </c>
      <c r="I10" s="126"/>
      <c r="J10" s="137">
        <v>367.7</v>
      </c>
      <c r="K10" s="127">
        <f t="shared" si="0"/>
        <v>367.7</v>
      </c>
      <c r="L10" s="4"/>
    </row>
    <row r="11" spans="1:12" ht="14.25">
      <c r="A11" s="2" t="s">
        <v>32</v>
      </c>
      <c r="B11" s="1" t="s">
        <v>434</v>
      </c>
      <c r="C11" s="113" t="s">
        <v>435</v>
      </c>
      <c r="D11" s="1">
        <v>1</v>
      </c>
      <c r="E11" s="2">
        <v>1</v>
      </c>
      <c r="F11" s="128">
        <v>40577</v>
      </c>
      <c r="G11" s="128">
        <v>40578</v>
      </c>
      <c r="H11" s="126" t="s">
        <v>484</v>
      </c>
      <c r="I11" s="126"/>
      <c r="J11" s="137">
        <v>135.64</v>
      </c>
      <c r="K11" s="127">
        <f t="shared" si="0"/>
        <v>135.64</v>
      </c>
      <c r="L11" s="4"/>
    </row>
    <row r="12" spans="1:12" ht="14.25">
      <c r="A12" s="2" t="s">
        <v>32</v>
      </c>
      <c r="B12" s="1" t="s">
        <v>437</v>
      </c>
      <c r="C12" s="113" t="s">
        <v>436</v>
      </c>
      <c r="D12" s="1">
        <v>1</v>
      </c>
      <c r="E12" s="2">
        <v>1</v>
      </c>
      <c r="F12" s="128">
        <v>40577</v>
      </c>
      <c r="G12" s="128">
        <v>40578</v>
      </c>
      <c r="H12" s="126" t="s">
        <v>484</v>
      </c>
      <c r="I12" s="126"/>
      <c r="J12" s="137">
        <v>101.04</v>
      </c>
      <c r="K12" s="127">
        <f t="shared" si="0"/>
        <v>101.04</v>
      </c>
      <c r="L12" s="4"/>
    </row>
    <row r="13" spans="1:12" ht="14.25">
      <c r="A13" s="2"/>
      <c r="B13" s="1"/>
      <c r="C13" s="113"/>
      <c r="D13" s="1"/>
      <c r="E13" s="2"/>
      <c r="F13" s="1"/>
      <c r="G13" s="1"/>
      <c r="H13" s="126" t="s">
        <v>484</v>
      </c>
      <c r="I13" s="126"/>
      <c r="J13" s="137"/>
      <c r="K13" s="127">
        <f>SUM(K10:K12)</f>
        <v>604.38</v>
      </c>
      <c r="L13" s="4"/>
    </row>
    <row r="14" spans="1:12" ht="14.25">
      <c r="A14" s="2"/>
      <c r="B14" s="1"/>
      <c r="C14" s="113"/>
      <c r="D14" s="1"/>
      <c r="E14" s="2"/>
      <c r="F14" s="1"/>
      <c r="G14" s="1"/>
      <c r="H14" s="126"/>
      <c r="I14" s="126"/>
      <c r="J14" s="137"/>
      <c r="K14" s="127"/>
      <c r="L14" s="4"/>
    </row>
    <row r="15" spans="1:12" ht="14.25">
      <c r="A15" s="2" t="s">
        <v>36</v>
      </c>
      <c r="B15" s="2" t="s">
        <v>148</v>
      </c>
      <c r="C15" s="4" t="s">
        <v>471</v>
      </c>
      <c r="D15" s="1">
        <v>50</v>
      </c>
      <c r="E15" s="2">
        <v>40</v>
      </c>
      <c r="F15" s="1"/>
      <c r="G15" s="128">
        <v>40578</v>
      </c>
      <c r="H15" s="126"/>
      <c r="I15" s="4" t="s">
        <v>474</v>
      </c>
      <c r="J15" s="138"/>
      <c r="K15" s="129">
        <v>240.35</v>
      </c>
      <c r="L15" s="4"/>
    </row>
    <row r="16" spans="1:12" ht="14.25">
      <c r="A16" s="2" t="s">
        <v>36</v>
      </c>
      <c r="B16" s="1" t="s">
        <v>64</v>
      </c>
      <c r="C16" s="4" t="s">
        <v>63</v>
      </c>
      <c r="D16" s="1">
        <v>200</v>
      </c>
      <c r="E16" s="2">
        <v>120</v>
      </c>
      <c r="F16" s="1"/>
      <c r="G16" s="128">
        <v>40578</v>
      </c>
      <c r="H16" s="126"/>
      <c r="I16" s="4" t="s">
        <v>474</v>
      </c>
      <c r="J16" s="138"/>
      <c r="K16" s="129">
        <v>38.66</v>
      </c>
      <c r="L16" s="4"/>
    </row>
    <row r="17" spans="1:12" ht="14.25">
      <c r="A17" s="2" t="s">
        <v>36</v>
      </c>
      <c r="B17" s="1" t="s">
        <v>69</v>
      </c>
      <c r="C17" s="113" t="s">
        <v>68</v>
      </c>
      <c r="D17" s="1">
        <v>200</v>
      </c>
      <c r="E17" s="2">
        <v>120</v>
      </c>
      <c r="F17" s="1"/>
      <c r="G17" s="128">
        <v>40578</v>
      </c>
      <c r="H17" s="126"/>
      <c r="I17" s="4" t="s">
        <v>474</v>
      </c>
      <c r="J17" s="138"/>
      <c r="K17" s="129">
        <v>69.96</v>
      </c>
      <c r="L17" s="4"/>
    </row>
    <row r="18" spans="1:12" ht="14.25">
      <c r="A18" s="2" t="s">
        <v>36</v>
      </c>
      <c r="B18" s="1" t="s">
        <v>46</v>
      </c>
      <c r="C18" s="4" t="s">
        <v>44</v>
      </c>
      <c r="D18" s="1">
        <v>100</v>
      </c>
      <c r="E18" s="2">
        <v>80</v>
      </c>
      <c r="F18" s="1"/>
      <c r="G18" s="128">
        <v>40578</v>
      </c>
      <c r="H18" s="126"/>
      <c r="I18" s="4" t="s">
        <v>474</v>
      </c>
      <c r="J18" s="138"/>
      <c r="K18" s="129">
        <v>157.5</v>
      </c>
      <c r="L18" s="4"/>
    </row>
    <row r="19" spans="1:12" ht="14.25">
      <c r="A19" s="2" t="s">
        <v>36</v>
      </c>
      <c r="B19" s="1" t="s">
        <v>42</v>
      </c>
      <c r="C19" s="113" t="s">
        <v>472</v>
      </c>
      <c r="D19" s="1">
        <v>100</v>
      </c>
      <c r="E19" s="2">
        <v>80</v>
      </c>
      <c r="F19" s="1"/>
      <c r="G19" s="128">
        <v>40578</v>
      </c>
      <c r="H19" s="126"/>
      <c r="I19" s="4" t="s">
        <v>474</v>
      </c>
      <c r="J19" s="138"/>
      <c r="K19" s="129">
        <v>70.4</v>
      </c>
      <c r="L19" s="4"/>
    </row>
    <row r="20" spans="1:12" ht="14.25">
      <c r="A20" s="2" t="s">
        <v>36</v>
      </c>
      <c r="B20" s="1" t="s">
        <v>37</v>
      </c>
      <c r="C20" s="113" t="s">
        <v>473</v>
      </c>
      <c r="D20" s="1">
        <v>700</v>
      </c>
      <c r="E20" s="2">
        <v>600</v>
      </c>
      <c r="F20" s="1"/>
      <c r="G20" s="128">
        <v>40578</v>
      </c>
      <c r="H20" s="126"/>
      <c r="I20" s="4" t="s">
        <v>474</v>
      </c>
      <c r="J20" s="138"/>
      <c r="K20" s="129">
        <v>890.89</v>
      </c>
      <c r="L20" s="4"/>
    </row>
    <row r="21" spans="1:12" ht="14.25">
      <c r="A21" s="2"/>
      <c r="B21" s="1"/>
      <c r="C21" s="113"/>
      <c r="D21" s="1"/>
      <c r="E21" s="2"/>
      <c r="F21" s="1"/>
      <c r="G21" s="1"/>
      <c r="H21" s="126"/>
      <c r="I21" s="4" t="s">
        <v>474</v>
      </c>
      <c r="J21" s="137"/>
      <c r="K21" s="127">
        <f>SUM(K15:K20)</f>
        <v>1467.76</v>
      </c>
      <c r="L21" s="4"/>
    </row>
    <row r="22" spans="1:12" ht="14.25">
      <c r="A22" s="2"/>
      <c r="B22" s="1"/>
      <c r="C22" s="113"/>
      <c r="D22" s="1"/>
      <c r="E22" s="2"/>
      <c r="F22" s="1"/>
      <c r="G22" s="1"/>
      <c r="H22" s="126"/>
      <c r="I22" s="126"/>
      <c r="J22" s="137"/>
      <c r="K22" s="127"/>
      <c r="L22" s="4"/>
    </row>
    <row r="23" spans="1:12" ht="28.5">
      <c r="A23" s="2" t="s">
        <v>155</v>
      </c>
      <c r="B23" s="1" t="s">
        <v>61</v>
      </c>
      <c r="C23" s="113" t="s">
        <v>456</v>
      </c>
      <c r="D23" s="1">
        <v>20</v>
      </c>
      <c r="E23" s="2" t="s">
        <v>453</v>
      </c>
      <c r="F23" s="1"/>
      <c r="G23" s="128">
        <v>40577</v>
      </c>
      <c r="H23" s="126"/>
      <c r="I23" s="126" t="s">
        <v>470</v>
      </c>
      <c r="J23" s="137"/>
      <c r="K23" s="127">
        <v>8.43</v>
      </c>
      <c r="L23" s="4"/>
    </row>
    <row r="24" spans="1:12" ht="28.5">
      <c r="A24" s="2" t="s">
        <v>155</v>
      </c>
      <c r="B24" s="1" t="s">
        <v>77</v>
      </c>
      <c r="C24" s="113" t="s">
        <v>448</v>
      </c>
      <c r="D24" s="1">
        <v>50</v>
      </c>
      <c r="E24" s="2">
        <v>40</v>
      </c>
      <c r="F24" s="1"/>
      <c r="G24" s="128">
        <v>40577</v>
      </c>
      <c r="H24" s="126"/>
      <c r="I24" s="126" t="s">
        <v>470</v>
      </c>
      <c r="J24" s="137"/>
      <c r="K24" s="127">
        <v>5.04</v>
      </c>
      <c r="L24" s="4"/>
    </row>
    <row r="25" spans="1:12" ht="28.5">
      <c r="A25" s="2" t="s">
        <v>155</v>
      </c>
      <c r="B25" s="2" t="s">
        <v>85</v>
      </c>
      <c r="C25" s="130" t="s">
        <v>449</v>
      </c>
      <c r="D25" s="1">
        <v>50</v>
      </c>
      <c r="E25" s="2" t="s">
        <v>455</v>
      </c>
      <c r="F25" s="1"/>
      <c r="G25" s="128">
        <v>40577</v>
      </c>
      <c r="H25" s="126"/>
      <c r="I25" s="126" t="s">
        <v>470</v>
      </c>
      <c r="J25" s="137"/>
      <c r="K25" s="127">
        <v>27.36</v>
      </c>
      <c r="L25" s="4"/>
    </row>
    <row r="26" spans="1:12" ht="28.5">
      <c r="A26" s="2" t="s">
        <v>155</v>
      </c>
      <c r="B26" s="1" t="s">
        <v>55</v>
      </c>
      <c r="C26" s="113" t="s">
        <v>53</v>
      </c>
      <c r="D26" s="1">
        <v>50</v>
      </c>
      <c r="E26" s="2">
        <v>40</v>
      </c>
      <c r="F26" s="1"/>
      <c r="G26" s="128">
        <v>40577</v>
      </c>
      <c r="H26" s="126"/>
      <c r="I26" s="126" t="s">
        <v>470</v>
      </c>
      <c r="J26" s="137"/>
      <c r="K26" s="127">
        <v>133</v>
      </c>
      <c r="L26" s="4"/>
    </row>
    <row r="27" spans="1:12" ht="28.5">
      <c r="A27" s="2" t="s">
        <v>155</v>
      </c>
      <c r="B27" s="2" t="s">
        <v>13</v>
      </c>
      <c r="C27" s="130" t="s">
        <v>450</v>
      </c>
      <c r="D27" s="1">
        <v>100</v>
      </c>
      <c r="E27" s="2" t="s">
        <v>454</v>
      </c>
      <c r="F27" s="1"/>
      <c r="G27" s="128">
        <v>40577</v>
      </c>
      <c r="H27" s="126"/>
      <c r="I27" s="126" t="s">
        <v>470</v>
      </c>
      <c r="J27" s="137"/>
      <c r="K27" s="127">
        <v>60</v>
      </c>
      <c r="L27" s="4"/>
    </row>
    <row r="28" spans="1:12" ht="28.5">
      <c r="A28" s="2" t="s">
        <v>155</v>
      </c>
      <c r="B28" s="1" t="s">
        <v>28</v>
      </c>
      <c r="C28" s="113" t="s">
        <v>451</v>
      </c>
      <c r="D28" s="1">
        <v>800</v>
      </c>
      <c r="E28" s="2">
        <v>720</v>
      </c>
      <c r="F28" s="1"/>
      <c r="G28" s="128">
        <v>40577</v>
      </c>
      <c r="H28" s="126"/>
      <c r="I28" s="126" t="s">
        <v>470</v>
      </c>
      <c r="J28" s="137"/>
      <c r="K28" s="127">
        <v>51</v>
      </c>
      <c r="L28" s="4"/>
    </row>
    <row r="29" spans="1:12" ht="28.5">
      <c r="A29" s="2" t="s">
        <v>155</v>
      </c>
      <c r="B29" s="1" t="s">
        <v>57</v>
      </c>
      <c r="C29" s="113" t="s">
        <v>452</v>
      </c>
      <c r="D29" s="1">
        <v>200</v>
      </c>
      <c r="E29" s="2">
        <v>160</v>
      </c>
      <c r="F29" s="1"/>
      <c r="G29" s="128">
        <v>40577</v>
      </c>
      <c r="H29" s="126"/>
      <c r="I29" s="126" t="s">
        <v>470</v>
      </c>
      <c r="J29" s="137"/>
      <c r="K29" s="127">
        <v>57</v>
      </c>
      <c r="L29" s="4"/>
    </row>
    <row r="30" spans="1:12" ht="14.25">
      <c r="A30" s="2"/>
      <c r="B30" s="1"/>
      <c r="C30" s="113"/>
      <c r="D30" s="1"/>
      <c r="E30" s="2"/>
      <c r="F30" s="1"/>
      <c r="G30" s="1"/>
      <c r="H30" s="126"/>
      <c r="I30" s="126" t="s">
        <v>470</v>
      </c>
      <c r="J30" s="137"/>
      <c r="K30" s="127">
        <f>SUM(K23:K29)</f>
        <v>341.83</v>
      </c>
      <c r="L30" s="4"/>
    </row>
    <row r="31" spans="1:12" ht="14.25">
      <c r="A31" s="2"/>
      <c r="B31" s="1"/>
      <c r="C31" s="113"/>
      <c r="D31" s="1"/>
      <c r="E31" s="2"/>
      <c r="F31" s="1"/>
      <c r="G31" s="1"/>
      <c r="H31" s="126"/>
      <c r="I31" s="126"/>
      <c r="J31" s="137"/>
      <c r="K31" s="127"/>
      <c r="L31" s="4"/>
    </row>
    <row r="32" spans="1:12" ht="14.25">
      <c r="A32" s="2" t="s">
        <v>50</v>
      </c>
      <c r="B32" s="1" t="s">
        <v>51</v>
      </c>
      <c r="C32" s="113" t="s">
        <v>462</v>
      </c>
      <c r="D32" s="1">
        <v>100</v>
      </c>
      <c r="E32" s="2">
        <v>80</v>
      </c>
      <c r="F32" s="1"/>
      <c r="G32" s="128">
        <v>40578</v>
      </c>
      <c r="H32" s="126"/>
      <c r="I32" s="131" t="s">
        <v>464</v>
      </c>
      <c r="J32" s="139"/>
      <c r="K32" s="127">
        <v>479</v>
      </c>
      <c r="L32" s="4"/>
    </row>
    <row r="33" spans="1:12" ht="14.25">
      <c r="A33" s="2"/>
      <c r="B33" s="1"/>
      <c r="C33" s="113"/>
      <c r="D33" s="1"/>
      <c r="E33" s="2"/>
      <c r="F33" s="1"/>
      <c r="G33" s="1"/>
      <c r="H33" s="126"/>
      <c r="I33" s="131" t="s">
        <v>464</v>
      </c>
      <c r="J33" s="137"/>
      <c r="K33" s="127">
        <f>SUM(K32)</f>
        <v>479</v>
      </c>
      <c r="L33" s="4"/>
    </row>
    <row r="34" spans="1:12" ht="14.25">
      <c r="A34" s="2"/>
      <c r="B34" s="1"/>
      <c r="C34" s="113"/>
      <c r="D34" s="1"/>
      <c r="E34" s="2"/>
      <c r="F34" s="1"/>
      <c r="G34" s="1"/>
      <c r="H34" s="126"/>
      <c r="I34" s="126"/>
      <c r="J34" s="137"/>
      <c r="K34" s="127"/>
      <c r="L34" s="4"/>
    </row>
    <row r="35" spans="1:12" ht="14.25">
      <c r="A35" s="2" t="s">
        <v>73</v>
      </c>
      <c r="B35" s="1" t="s">
        <v>74</v>
      </c>
      <c r="C35" s="113" t="s">
        <v>461</v>
      </c>
      <c r="D35" s="1">
        <v>100</v>
      </c>
      <c r="E35" s="2">
        <v>80</v>
      </c>
      <c r="F35" s="1"/>
      <c r="G35" s="128">
        <v>40578</v>
      </c>
      <c r="H35" s="126"/>
      <c r="I35" s="131" t="s">
        <v>463</v>
      </c>
      <c r="J35" s="139"/>
      <c r="K35" s="127">
        <v>70.5</v>
      </c>
      <c r="L35" s="4"/>
    </row>
    <row r="36" spans="1:12" ht="14.25">
      <c r="A36" s="1"/>
      <c r="B36" s="1"/>
      <c r="C36" s="115"/>
      <c r="D36" s="1"/>
      <c r="E36" s="1"/>
      <c r="F36" s="1"/>
      <c r="G36" s="1"/>
      <c r="H36" s="126"/>
      <c r="I36" s="131" t="s">
        <v>463</v>
      </c>
      <c r="J36" s="137"/>
      <c r="K36" s="127">
        <f>SUM(K35)</f>
        <v>70.5</v>
      </c>
      <c r="L36" s="4"/>
    </row>
    <row r="37" spans="1:12" ht="14.25">
      <c r="A37" s="1"/>
      <c r="B37" s="1"/>
      <c r="C37" s="115"/>
      <c r="D37" s="1"/>
      <c r="E37" s="1"/>
      <c r="F37" s="1"/>
      <c r="G37" s="1"/>
      <c r="H37" s="126"/>
      <c r="I37" s="126"/>
      <c r="J37" s="137"/>
      <c r="K37" s="127"/>
      <c r="L37" s="4"/>
    </row>
    <row r="38" spans="1:12" ht="14.25">
      <c r="A38" s="1" t="s">
        <v>459</v>
      </c>
      <c r="B38" s="1" t="s">
        <v>460</v>
      </c>
      <c r="C38" s="115" t="s">
        <v>469</v>
      </c>
      <c r="D38" s="1">
        <v>20</v>
      </c>
      <c r="E38" s="1">
        <v>20</v>
      </c>
      <c r="F38" s="1"/>
      <c r="G38" s="128">
        <v>40577</v>
      </c>
      <c r="H38" s="126" t="s">
        <v>465</v>
      </c>
      <c r="I38" s="126"/>
      <c r="J38" s="137"/>
      <c r="K38" s="127">
        <v>3500</v>
      </c>
      <c r="L38" s="4"/>
    </row>
    <row r="39" spans="1:12" ht="14.25">
      <c r="A39" s="1"/>
      <c r="B39" s="1"/>
      <c r="C39" s="115"/>
      <c r="D39" s="1"/>
      <c r="E39" s="1"/>
      <c r="F39" s="1"/>
      <c r="G39" s="128"/>
      <c r="H39" s="126" t="s">
        <v>465</v>
      </c>
      <c r="I39" s="126"/>
      <c r="J39" s="137"/>
      <c r="K39" s="127">
        <f>SUM(K38)</f>
        <v>3500</v>
      </c>
      <c r="L39" s="4"/>
    </row>
    <row r="40" spans="1:12" ht="14.25">
      <c r="A40" s="1"/>
      <c r="B40" s="1"/>
      <c r="C40" s="115"/>
      <c r="D40" s="1"/>
      <c r="E40" s="1"/>
      <c r="F40" s="1"/>
      <c r="G40" s="1"/>
      <c r="H40" s="126"/>
      <c r="I40" s="126"/>
      <c r="J40" s="137"/>
      <c r="K40" s="127"/>
      <c r="L40" s="4"/>
    </row>
    <row r="41" spans="1:12" ht="14.25">
      <c r="A41" s="1" t="s">
        <v>459</v>
      </c>
      <c r="B41" s="1" t="s">
        <v>467</v>
      </c>
      <c r="C41" s="115" t="s">
        <v>468</v>
      </c>
      <c r="D41" s="1">
        <v>20</v>
      </c>
      <c r="E41" s="1">
        <v>20</v>
      </c>
      <c r="F41" s="1"/>
      <c r="G41" s="128">
        <v>40568</v>
      </c>
      <c r="H41" s="126" t="s">
        <v>466</v>
      </c>
      <c r="I41" s="126"/>
      <c r="J41" s="137"/>
      <c r="K41" s="127">
        <v>2600</v>
      </c>
      <c r="L41" s="4"/>
    </row>
    <row r="42" spans="1:12" ht="14.25">
      <c r="A42" s="1"/>
      <c r="B42" s="1"/>
      <c r="C42" s="115"/>
      <c r="D42" s="1"/>
      <c r="E42" s="1"/>
      <c r="F42" s="1"/>
      <c r="G42" s="128"/>
      <c r="H42" s="126" t="s">
        <v>466</v>
      </c>
      <c r="I42" s="126"/>
      <c r="J42" s="137"/>
      <c r="K42" s="127">
        <f>SUM(K41)</f>
        <v>2600</v>
      </c>
      <c r="L42" s="4"/>
    </row>
    <row r="43" spans="1:12" ht="14.25">
      <c r="A43" s="1"/>
      <c r="B43" s="1"/>
      <c r="C43" s="115"/>
      <c r="D43" s="1"/>
      <c r="E43" s="1"/>
      <c r="F43" s="1"/>
      <c r="G43" s="128"/>
      <c r="H43" s="126"/>
      <c r="I43" s="126"/>
      <c r="J43" s="137"/>
      <c r="K43" s="127"/>
      <c r="L43" s="4"/>
    </row>
    <row r="44" spans="1:12" ht="14.25">
      <c r="A44" s="1" t="s">
        <v>480</v>
      </c>
      <c r="B44" s="1"/>
      <c r="C44" s="115"/>
      <c r="D44" s="1"/>
      <c r="E44" s="1"/>
      <c r="F44" s="1"/>
      <c r="G44" s="1"/>
      <c r="H44" s="126"/>
      <c r="I44" s="126"/>
      <c r="J44" s="137"/>
      <c r="K44" s="127"/>
      <c r="L44" s="127">
        <f>K42+K39+K36+K33+K30+K21+K13+K8</f>
        <v>13677.97</v>
      </c>
    </row>
    <row r="45" spans="1:12" ht="14.25">
      <c r="A45" s="1"/>
      <c r="B45" s="1"/>
      <c r="C45" s="115"/>
      <c r="D45" s="1"/>
      <c r="E45" s="1"/>
      <c r="F45" s="1"/>
      <c r="G45" s="1"/>
      <c r="H45" s="126"/>
      <c r="I45" s="126"/>
      <c r="J45" s="137"/>
      <c r="K45" s="127"/>
      <c r="L45" s="127"/>
    </row>
    <row r="46" spans="1:12" ht="14.25">
      <c r="A46" s="1" t="s">
        <v>475</v>
      </c>
      <c r="B46" s="1" t="s">
        <v>460</v>
      </c>
      <c r="C46" s="115" t="s">
        <v>469</v>
      </c>
      <c r="D46" s="1">
        <v>20</v>
      </c>
      <c r="E46" s="1">
        <v>20</v>
      </c>
      <c r="F46" s="1"/>
      <c r="G46" s="128">
        <v>40577</v>
      </c>
      <c r="H46" s="126"/>
      <c r="I46" s="126"/>
      <c r="J46" s="137"/>
      <c r="K46" s="127">
        <f>D46*90</f>
        <v>1800</v>
      </c>
      <c r="L46" s="4"/>
    </row>
    <row r="47" spans="1:12" ht="14.25">
      <c r="A47" s="1"/>
      <c r="B47" s="1"/>
      <c r="C47" s="115"/>
      <c r="D47" s="1"/>
      <c r="E47" s="1"/>
      <c r="F47" s="1"/>
      <c r="G47" s="1"/>
      <c r="H47" s="126"/>
      <c r="I47" s="126"/>
      <c r="J47" s="137"/>
      <c r="K47" s="127"/>
      <c r="L47" s="4"/>
    </row>
    <row r="48" spans="1:12" ht="14.25">
      <c r="A48" s="1"/>
      <c r="B48" s="1"/>
      <c r="C48" s="115"/>
      <c r="D48" s="1"/>
      <c r="E48" s="1"/>
      <c r="F48" s="1"/>
      <c r="G48" s="1"/>
      <c r="H48" s="126"/>
      <c r="I48" s="126"/>
      <c r="J48" s="137"/>
      <c r="K48" s="127"/>
      <c r="L48" s="4"/>
    </row>
    <row r="49" spans="1:12" ht="14.25">
      <c r="A49" s="1" t="s">
        <v>475</v>
      </c>
      <c r="B49" s="1" t="s">
        <v>467</v>
      </c>
      <c r="C49" s="115" t="s">
        <v>468</v>
      </c>
      <c r="D49" s="1">
        <v>20</v>
      </c>
      <c r="E49" s="1">
        <v>20</v>
      </c>
      <c r="F49" s="1"/>
      <c r="G49" s="128">
        <v>40577</v>
      </c>
      <c r="H49" s="1"/>
      <c r="I49" s="1"/>
      <c r="J49" s="137"/>
      <c r="K49" s="127">
        <f>D49*90</f>
        <v>1800</v>
      </c>
      <c r="L49" s="4"/>
    </row>
    <row r="50" spans="1:12" ht="14.25">
      <c r="A50" s="1"/>
      <c r="B50" s="1"/>
      <c r="C50" s="115"/>
      <c r="D50" s="1"/>
      <c r="E50" s="1"/>
      <c r="F50" s="1"/>
      <c r="G50" s="1"/>
      <c r="H50" s="1"/>
      <c r="I50" s="1"/>
      <c r="J50" s="137"/>
      <c r="K50" s="127"/>
      <c r="L50" s="4"/>
    </row>
    <row r="51" spans="1:12" ht="14.25">
      <c r="A51" s="1" t="s">
        <v>476</v>
      </c>
      <c r="B51" s="1"/>
      <c r="C51" s="115"/>
      <c r="D51" s="1"/>
      <c r="E51" s="1"/>
      <c r="F51" s="1"/>
      <c r="G51" s="1"/>
      <c r="H51" s="126"/>
      <c r="I51" s="126"/>
      <c r="J51" s="137"/>
      <c r="K51" s="127"/>
      <c r="L51" s="127">
        <f>K46+K49</f>
        <v>3600</v>
      </c>
    </row>
    <row r="52" spans="1:12" ht="14.25">
      <c r="A52" s="1"/>
      <c r="B52" s="1"/>
      <c r="C52" s="115"/>
      <c r="D52" s="1"/>
      <c r="E52" s="1"/>
      <c r="F52" s="1"/>
      <c r="G52" s="1"/>
      <c r="H52" s="126"/>
      <c r="I52" s="126"/>
      <c r="J52" s="137"/>
      <c r="K52" s="127"/>
      <c r="L52" s="4"/>
    </row>
    <row r="53" spans="1:12" ht="14.25">
      <c r="A53" s="1" t="s">
        <v>3</v>
      </c>
      <c r="B53" s="1"/>
      <c r="C53" s="115"/>
      <c r="D53" s="1"/>
      <c r="E53" s="1"/>
      <c r="F53" s="1"/>
      <c r="G53" s="1"/>
      <c r="H53" s="126"/>
      <c r="I53" s="126"/>
      <c r="J53" s="137"/>
      <c r="K53" s="127"/>
      <c r="L53" s="127">
        <f>L44+L51</f>
        <v>17277.97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17.28125" style="3" bestFit="1" customWidth="1"/>
    <col min="2" max="2" width="33.28125" style="3" bestFit="1" customWidth="1"/>
    <col min="3" max="3" width="6.57421875" style="3" bestFit="1" customWidth="1"/>
    <col min="4" max="4" width="7.57421875" style="3" bestFit="1" customWidth="1"/>
    <col min="5" max="5" width="11.8515625" style="3" customWidth="1"/>
  </cols>
  <sheetData>
    <row r="1" spans="1:5" ht="33">
      <c r="A1" s="132" t="s">
        <v>445</v>
      </c>
      <c r="B1" s="132" t="s">
        <v>144</v>
      </c>
      <c r="C1" s="132" t="s">
        <v>447</v>
      </c>
      <c r="D1" s="136" t="s">
        <v>477</v>
      </c>
      <c r="E1" s="135" t="s">
        <v>479</v>
      </c>
    </row>
    <row r="2" spans="1:5" ht="14.25">
      <c r="A2" s="1" t="s">
        <v>131</v>
      </c>
      <c r="B2" s="141" t="s">
        <v>438</v>
      </c>
      <c r="C2" s="1">
        <v>200</v>
      </c>
      <c r="D2" s="137">
        <v>1.35</v>
      </c>
      <c r="E2" s="142">
        <f aca="true" t="shared" si="0" ref="E2:E7">C2*D2</f>
        <v>270</v>
      </c>
    </row>
    <row r="3" spans="1:5" ht="14.25">
      <c r="A3" s="1" t="s">
        <v>132</v>
      </c>
      <c r="B3" s="141" t="s">
        <v>439</v>
      </c>
      <c r="C3" s="1">
        <v>100</v>
      </c>
      <c r="D3" s="137">
        <v>1.4</v>
      </c>
      <c r="E3" s="142">
        <f t="shared" si="0"/>
        <v>140</v>
      </c>
    </row>
    <row r="4" spans="1:5" ht="14.25">
      <c r="A4" s="1" t="s">
        <v>138</v>
      </c>
      <c r="B4" s="141" t="s">
        <v>443</v>
      </c>
      <c r="C4" s="1">
        <v>50</v>
      </c>
      <c r="D4" s="137">
        <v>1.45</v>
      </c>
      <c r="E4" s="142">
        <f t="shared" si="0"/>
        <v>72.5</v>
      </c>
    </row>
    <row r="5" spans="1:5" ht="42.75">
      <c r="A5" s="1" t="s">
        <v>123</v>
      </c>
      <c r="B5" s="141" t="s">
        <v>442</v>
      </c>
      <c r="C5" s="1">
        <v>300</v>
      </c>
      <c r="D5" s="137">
        <v>5.98</v>
      </c>
      <c r="E5" s="142">
        <f t="shared" si="0"/>
        <v>1794.0000000000002</v>
      </c>
    </row>
    <row r="6" spans="1:5" ht="28.5">
      <c r="A6" s="1" t="s">
        <v>141</v>
      </c>
      <c r="B6" s="141" t="s">
        <v>444</v>
      </c>
      <c r="C6" s="1">
        <v>50</v>
      </c>
      <c r="D6" s="137">
        <v>1.56</v>
      </c>
      <c r="E6" s="142">
        <f t="shared" si="0"/>
        <v>78</v>
      </c>
    </row>
    <row r="7" spans="1:5" ht="60">
      <c r="A7" s="1" t="s">
        <v>128</v>
      </c>
      <c r="B7" s="143" t="s">
        <v>440</v>
      </c>
      <c r="C7" s="1">
        <v>400</v>
      </c>
      <c r="D7" s="137">
        <v>5.65</v>
      </c>
      <c r="E7" s="142">
        <f t="shared" si="0"/>
        <v>2260</v>
      </c>
    </row>
    <row r="8" spans="1:5" ht="15">
      <c r="A8" s="1" t="s">
        <v>481</v>
      </c>
      <c r="B8" s="143"/>
      <c r="C8" s="1"/>
      <c r="D8" s="137"/>
      <c r="E8" s="142">
        <f>SUM(E2:E7)</f>
        <v>4614.5</v>
      </c>
    </row>
    <row r="9" spans="1:5" ht="15">
      <c r="A9" s="1"/>
      <c r="B9" s="143"/>
      <c r="C9" s="1"/>
      <c r="D9" s="137"/>
      <c r="E9" s="142"/>
    </row>
    <row r="10" spans="1:5" ht="33">
      <c r="A10" s="132" t="s">
        <v>445</v>
      </c>
      <c r="B10" s="132" t="s">
        <v>144</v>
      </c>
      <c r="C10" s="132" t="s">
        <v>447</v>
      </c>
      <c r="D10" s="136" t="s">
        <v>477</v>
      </c>
      <c r="E10" s="135" t="s">
        <v>479</v>
      </c>
    </row>
    <row r="11" spans="1:5" ht="15">
      <c r="A11" s="1" t="s">
        <v>433</v>
      </c>
      <c r="B11" s="143" t="s">
        <v>441</v>
      </c>
      <c r="C11" s="1">
        <v>1</v>
      </c>
      <c r="D11" s="137">
        <v>367.7</v>
      </c>
      <c r="E11" s="142">
        <f>C11*D11</f>
        <v>367.7</v>
      </c>
    </row>
    <row r="12" spans="1:5" ht="14.25">
      <c r="A12" s="1" t="s">
        <v>434</v>
      </c>
      <c r="B12" s="141" t="s">
        <v>435</v>
      </c>
      <c r="C12" s="1">
        <v>1</v>
      </c>
      <c r="D12" s="137">
        <v>135.64</v>
      </c>
      <c r="E12" s="142">
        <f>C12*D12</f>
        <v>135.64</v>
      </c>
    </row>
    <row r="13" spans="1:5" ht="14.25">
      <c r="A13" s="1" t="s">
        <v>437</v>
      </c>
      <c r="B13" s="141" t="s">
        <v>436</v>
      </c>
      <c r="C13" s="1">
        <v>1</v>
      </c>
      <c r="D13" s="137">
        <v>101.04</v>
      </c>
      <c r="E13" s="142">
        <f>C13*D13</f>
        <v>101.04</v>
      </c>
    </row>
    <row r="14" spans="1:5" ht="14.25">
      <c r="A14" s="1" t="s">
        <v>482</v>
      </c>
      <c r="B14" s="141"/>
      <c r="C14" s="1"/>
      <c r="D14" s="137"/>
      <c r="E14" s="142">
        <f>SUM(E11:E13)</f>
        <v>604.38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1">
      <selection activeCell="B2" sqref="B2:B10"/>
    </sheetView>
  </sheetViews>
  <sheetFormatPr defaultColWidth="9.140625" defaultRowHeight="15"/>
  <cols>
    <col min="1" max="1" width="4.28125" style="0" customWidth="1"/>
    <col min="2" max="2" width="27.28125" style="155" customWidth="1"/>
    <col min="3" max="3" width="19.140625" style="0" customWidth="1"/>
    <col min="4" max="4" width="11.7109375" style="0" customWidth="1"/>
    <col min="5" max="5" width="20.00390625" style="0" customWidth="1"/>
    <col min="6" max="6" width="20.28125" style="0" customWidth="1"/>
    <col min="7" max="7" width="31.421875" style="0" customWidth="1"/>
    <col min="8" max="8" width="8.8515625" style="151" customWidth="1"/>
    <col min="9" max="10" width="9.140625" style="0" customWidth="1"/>
    <col min="11" max="11" width="11.28125" style="151" customWidth="1"/>
  </cols>
  <sheetData>
    <row r="1" spans="2:11" s="153" customFormat="1" ht="33">
      <c r="B1" s="152" t="s">
        <v>144</v>
      </c>
      <c r="C1" s="152" t="s">
        <v>7</v>
      </c>
      <c r="D1" s="152" t="s">
        <v>555</v>
      </c>
      <c r="E1" s="152" t="s">
        <v>8</v>
      </c>
      <c r="F1" s="152" t="s">
        <v>556</v>
      </c>
      <c r="G1" s="152" t="s">
        <v>557</v>
      </c>
      <c r="H1" s="152" t="s">
        <v>477</v>
      </c>
      <c r="I1" s="152" t="s">
        <v>558</v>
      </c>
      <c r="J1" s="152" t="s">
        <v>146</v>
      </c>
      <c r="K1" s="152" t="s">
        <v>479</v>
      </c>
    </row>
    <row r="2" spans="2:11" ht="26.25">
      <c r="B2" s="154" t="s">
        <v>507</v>
      </c>
      <c r="C2" s="149" t="s">
        <v>509</v>
      </c>
      <c r="D2" s="149" t="s">
        <v>522</v>
      </c>
      <c r="E2" s="149" t="s">
        <v>508</v>
      </c>
      <c r="F2" s="149">
        <v>2710576580</v>
      </c>
      <c r="G2" s="149" t="s">
        <v>523</v>
      </c>
      <c r="H2" s="150">
        <v>3.07</v>
      </c>
      <c r="I2" s="149">
        <v>12</v>
      </c>
      <c r="J2" s="149" t="s">
        <v>21</v>
      </c>
      <c r="K2" s="150">
        <f>H2*I2</f>
        <v>36.839999999999996</v>
      </c>
    </row>
    <row r="3" spans="2:11" ht="26.25">
      <c r="B3" s="154" t="s">
        <v>512</v>
      </c>
      <c r="C3" s="149" t="s">
        <v>511</v>
      </c>
      <c r="D3" s="149" t="s">
        <v>510</v>
      </c>
      <c r="E3" s="149" t="s">
        <v>508</v>
      </c>
      <c r="F3" s="149"/>
      <c r="G3" s="149"/>
      <c r="H3" s="150"/>
      <c r="I3" s="149">
        <v>12</v>
      </c>
      <c r="J3" s="149" t="s">
        <v>21</v>
      </c>
      <c r="K3" s="150">
        <f aca="true" t="shared" si="0" ref="K3:K10">H3*I3</f>
        <v>0</v>
      </c>
    </row>
    <row r="4" spans="2:11" ht="39">
      <c r="B4" s="154" t="s">
        <v>513</v>
      </c>
      <c r="C4" s="149" t="s">
        <v>509</v>
      </c>
      <c r="D4" s="149" t="s">
        <v>514</v>
      </c>
      <c r="E4" s="149" t="s">
        <v>508</v>
      </c>
      <c r="F4" s="149">
        <v>2710178185</v>
      </c>
      <c r="G4" s="149" t="s">
        <v>524</v>
      </c>
      <c r="H4" s="150">
        <v>26.6</v>
      </c>
      <c r="I4" s="149">
        <v>12</v>
      </c>
      <c r="J4" s="149" t="s">
        <v>21</v>
      </c>
      <c r="K4" s="150">
        <f t="shared" si="0"/>
        <v>319.20000000000005</v>
      </c>
    </row>
    <row r="5" spans="2:11" ht="39">
      <c r="B5" s="154" t="s">
        <v>515</v>
      </c>
      <c r="C5" s="149" t="s">
        <v>509</v>
      </c>
      <c r="D5" s="149" t="s">
        <v>516</v>
      </c>
      <c r="E5" s="149" t="s">
        <v>508</v>
      </c>
      <c r="F5" s="149">
        <v>2710177965</v>
      </c>
      <c r="G5" s="149" t="s">
        <v>525</v>
      </c>
      <c r="H5" s="150">
        <v>15.25</v>
      </c>
      <c r="I5" s="149">
        <v>12</v>
      </c>
      <c r="J5" s="149" t="s">
        <v>21</v>
      </c>
      <c r="K5" s="150">
        <f t="shared" si="0"/>
        <v>183</v>
      </c>
    </row>
    <row r="6" spans="2:11" ht="15">
      <c r="B6" s="154" t="s">
        <v>519</v>
      </c>
      <c r="C6" s="149" t="s">
        <v>517</v>
      </c>
      <c r="D6" s="149" t="s">
        <v>518</v>
      </c>
      <c r="E6" s="149" t="s">
        <v>508</v>
      </c>
      <c r="F6" s="149">
        <v>2503732070</v>
      </c>
      <c r="G6" s="149" t="s">
        <v>526</v>
      </c>
      <c r="H6" s="150"/>
      <c r="I6" s="149">
        <v>12</v>
      </c>
      <c r="J6" s="149" t="s">
        <v>21</v>
      </c>
      <c r="K6" s="150">
        <f t="shared" si="0"/>
        <v>0</v>
      </c>
    </row>
    <row r="7" spans="2:11" ht="15">
      <c r="B7" s="154" t="s">
        <v>520</v>
      </c>
      <c r="C7" s="149"/>
      <c r="D7" s="149" t="s">
        <v>521</v>
      </c>
      <c r="E7" s="149" t="s">
        <v>508</v>
      </c>
      <c r="F7" s="149"/>
      <c r="G7" s="149"/>
      <c r="H7" s="150"/>
      <c r="I7" s="149"/>
      <c r="J7" s="149" t="s">
        <v>86</v>
      </c>
      <c r="K7" s="150">
        <f t="shared" si="0"/>
        <v>0</v>
      </c>
    </row>
    <row r="8" spans="2:11" ht="15">
      <c r="B8" s="154" t="s">
        <v>559</v>
      </c>
      <c r="C8" s="148"/>
      <c r="D8" s="148"/>
      <c r="E8" s="148"/>
      <c r="F8" s="148"/>
      <c r="G8" s="148"/>
      <c r="H8" s="148"/>
      <c r="I8" s="148">
        <v>12</v>
      </c>
      <c r="J8" s="148" t="s">
        <v>21</v>
      </c>
      <c r="K8" s="150">
        <f t="shared" si="0"/>
        <v>0</v>
      </c>
    </row>
    <row r="9" spans="2:11" ht="15">
      <c r="B9" s="154" t="s">
        <v>560</v>
      </c>
      <c r="C9" s="148"/>
      <c r="D9" s="148"/>
      <c r="E9" s="148"/>
      <c r="F9" s="148"/>
      <c r="G9" s="148"/>
      <c r="H9" s="148"/>
      <c r="I9" s="148">
        <v>24</v>
      </c>
      <c r="J9" s="148" t="s">
        <v>21</v>
      </c>
      <c r="K9" s="150">
        <f t="shared" si="0"/>
        <v>0</v>
      </c>
    </row>
    <row r="10" spans="2:11" ht="15">
      <c r="B10" s="154" t="s">
        <v>561</v>
      </c>
      <c r="C10" s="148"/>
      <c r="D10" s="148"/>
      <c r="E10" s="148"/>
      <c r="F10" s="148"/>
      <c r="G10" s="148"/>
      <c r="H10" s="148"/>
      <c r="I10" s="148">
        <v>24</v>
      </c>
      <c r="J10" s="148" t="s">
        <v>21</v>
      </c>
      <c r="K10" s="150">
        <f t="shared" si="0"/>
        <v>0</v>
      </c>
    </row>
    <row r="11" spans="2:10" ht="15">
      <c r="B11" s="154"/>
      <c r="C11" s="148"/>
      <c r="D11" s="148"/>
      <c r="E11" s="148"/>
      <c r="F11" s="148"/>
      <c r="G11" s="148"/>
      <c r="H11" s="148"/>
      <c r="I11" s="148"/>
      <c r="J11" s="148"/>
    </row>
    <row r="12" spans="2:10" ht="15">
      <c r="B12" s="154"/>
      <c r="C12" s="148"/>
      <c r="D12" s="148"/>
      <c r="E12" s="148"/>
      <c r="F12" s="148"/>
      <c r="G12" s="148"/>
      <c r="H12" s="148"/>
      <c r="I12" s="148"/>
      <c r="J12" s="148"/>
    </row>
    <row r="13" spans="2:10" ht="15">
      <c r="B13" s="154"/>
      <c r="C13" s="148"/>
      <c r="D13" s="148"/>
      <c r="E13" s="148"/>
      <c r="F13" s="148"/>
      <c r="G13" s="148"/>
      <c r="H13" s="148"/>
      <c r="I13" s="148"/>
      <c r="J13" s="148"/>
    </row>
    <row r="14" spans="2:10" ht="15">
      <c r="B14" s="154"/>
      <c r="C14" s="148"/>
      <c r="D14" s="148"/>
      <c r="E14" s="148"/>
      <c r="F14" s="148"/>
      <c r="G14" s="148"/>
      <c r="H14" s="148"/>
      <c r="I14" s="148"/>
      <c r="J14" s="148"/>
    </row>
    <row r="15" spans="2:10" ht="15">
      <c r="B15" s="154"/>
      <c r="C15" s="148"/>
      <c r="D15" s="148"/>
      <c r="E15" s="148"/>
      <c r="F15" s="148"/>
      <c r="G15" s="148"/>
      <c r="H15" s="148"/>
      <c r="I15" s="148"/>
      <c r="J15" s="148"/>
    </row>
    <row r="16" spans="2:10" ht="15">
      <c r="B16" s="154"/>
      <c r="C16" s="148"/>
      <c r="D16" s="148"/>
      <c r="E16" s="148"/>
      <c r="F16" s="148"/>
      <c r="G16" s="148"/>
      <c r="H16" s="148"/>
      <c r="I16" s="148"/>
      <c r="J16" s="148"/>
    </row>
    <row r="17" spans="2:10" ht="15">
      <c r="B17" s="154"/>
      <c r="C17" s="148"/>
      <c r="D17" s="148"/>
      <c r="E17" s="148"/>
      <c r="F17" s="148"/>
      <c r="G17" s="148"/>
      <c r="H17" s="148"/>
      <c r="I17" s="148"/>
      <c r="J17" s="148"/>
    </row>
    <row r="18" spans="2:10" ht="15">
      <c r="B18" s="154"/>
      <c r="C18" s="148"/>
      <c r="D18" s="148"/>
      <c r="E18" s="148"/>
      <c r="F18" s="148"/>
      <c r="G18" s="148"/>
      <c r="H18" s="148"/>
      <c r="I18" s="148"/>
      <c r="J18" s="148"/>
    </row>
    <row r="19" spans="2:10" ht="15">
      <c r="B19" s="154"/>
      <c r="C19" s="148"/>
      <c r="D19" s="148"/>
      <c r="E19" s="148"/>
      <c r="F19" s="148"/>
      <c r="G19" s="148"/>
      <c r="H19" s="148"/>
      <c r="I19" s="148"/>
      <c r="J19" s="148"/>
    </row>
    <row r="20" spans="2:10" ht="15">
      <c r="B20" s="154"/>
      <c r="C20" s="148"/>
      <c r="D20" s="148"/>
      <c r="E20" s="148"/>
      <c r="F20" s="148"/>
      <c r="G20" s="148"/>
      <c r="H20" s="148"/>
      <c r="I20" s="148"/>
      <c r="J20" s="148"/>
    </row>
    <row r="21" spans="2:10" ht="15">
      <c r="B21" s="154"/>
      <c r="C21" s="148"/>
      <c r="D21" s="148"/>
      <c r="E21" s="148"/>
      <c r="F21" s="148"/>
      <c r="G21" s="148"/>
      <c r="H21" s="148"/>
      <c r="I21" s="148"/>
      <c r="J21" s="148"/>
    </row>
    <row r="22" spans="2:10" ht="15">
      <c r="B22" s="154"/>
      <c r="C22" s="148"/>
      <c r="D22" s="148"/>
      <c r="E22" s="148"/>
      <c r="F22" s="148"/>
      <c r="G22" s="148"/>
      <c r="H22" s="148"/>
      <c r="I22" s="148"/>
      <c r="J22" s="148"/>
    </row>
    <row r="23" spans="2:10" ht="15">
      <c r="B23" s="154"/>
      <c r="C23" s="148"/>
      <c r="D23" s="148"/>
      <c r="E23" s="148"/>
      <c r="F23" s="148"/>
      <c r="G23" s="148"/>
      <c r="H23" s="148"/>
      <c r="I23" s="148"/>
      <c r="J23" s="148"/>
    </row>
    <row r="24" spans="2:10" ht="15">
      <c r="B24" s="154"/>
      <c r="C24" s="148"/>
      <c r="D24" s="148"/>
      <c r="E24" s="148"/>
      <c r="F24" s="148"/>
      <c r="G24" s="148"/>
      <c r="H24" s="148"/>
      <c r="I24" s="148"/>
      <c r="J24" s="148"/>
    </row>
    <row r="25" spans="2:10" ht="15">
      <c r="B25" s="154"/>
      <c r="C25" s="148"/>
      <c r="D25" s="148"/>
      <c r="E25" s="148"/>
      <c r="F25" s="148"/>
      <c r="G25" s="148"/>
      <c r="H25" s="148"/>
      <c r="I25" s="148"/>
      <c r="J25" s="1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9.28125" style="0" customWidth="1"/>
  </cols>
  <sheetData>
    <row r="1" spans="1:2" ht="14.25">
      <c r="A1" t="s">
        <v>527</v>
      </c>
      <c r="B1">
        <v>230</v>
      </c>
    </row>
    <row r="2" spans="1:2" ht="14.25">
      <c r="A2" t="s">
        <v>528</v>
      </c>
      <c r="B2">
        <v>13</v>
      </c>
    </row>
    <row r="3" spans="1:2" ht="14.25">
      <c r="A3" t="s">
        <v>529</v>
      </c>
      <c r="B3">
        <v>7</v>
      </c>
    </row>
    <row r="4" spans="1:2" ht="14.25">
      <c r="A4" t="s">
        <v>530</v>
      </c>
      <c r="B4">
        <v>85</v>
      </c>
    </row>
    <row r="5" spans="1:2" ht="14.25">
      <c r="A5" t="s">
        <v>531</v>
      </c>
      <c r="B5">
        <v>64</v>
      </c>
    </row>
    <row r="7" spans="1:2" ht="14.25">
      <c r="A7" t="s">
        <v>554</v>
      </c>
      <c r="B7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57421875" style="3" customWidth="1"/>
    <col min="2" max="2" width="10.421875" style="3" customWidth="1"/>
  </cols>
  <sheetData>
    <row r="1" spans="1:2" ht="28.5">
      <c r="A1" s="8" t="s">
        <v>552</v>
      </c>
      <c r="B1" s="8" t="s">
        <v>553</v>
      </c>
    </row>
    <row r="2" spans="1:2" ht="14.25">
      <c r="A2" s="3" t="s">
        <v>532</v>
      </c>
      <c r="B2" s="147" t="s">
        <v>542</v>
      </c>
    </row>
    <row r="3" spans="1:2" ht="14.25">
      <c r="A3" s="3" t="s">
        <v>533</v>
      </c>
      <c r="B3" s="147" t="s">
        <v>543</v>
      </c>
    </row>
    <row r="4" spans="1:2" ht="14.25">
      <c r="A4" s="3" t="s">
        <v>534</v>
      </c>
      <c r="B4" s="147" t="s">
        <v>544</v>
      </c>
    </row>
    <row r="5" spans="1:2" ht="14.25">
      <c r="A5" s="3" t="s">
        <v>535</v>
      </c>
      <c r="B5" s="147" t="s">
        <v>545</v>
      </c>
    </row>
    <row r="6" spans="1:2" ht="14.25">
      <c r="A6" s="3" t="s">
        <v>536</v>
      </c>
      <c r="B6" s="147" t="s">
        <v>546</v>
      </c>
    </row>
    <row r="7" spans="1:2" ht="14.25">
      <c r="A7" s="3" t="s">
        <v>537</v>
      </c>
      <c r="B7" s="147" t="s">
        <v>547</v>
      </c>
    </row>
    <row r="8" spans="1:2" ht="14.25">
      <c r="A8" s="3" t="s">
        <v>538</v>
      </c>
      <c r="B8" s="147" t="s">
        <v>548</v>
      </c>
    </row>
    <row r="9" spans="1:2" ht="14.25">
      <c r="A9" s="3" t="s">
        <v>539</v>
      </c>
      <c r="B9" s="147" t="s">
        <v>549</v>
      </c>
    </row>
    <row r="10" spans="1:2" ht="14.25">
      <c r="A10" s="3" t="s">
        <v>540</v>
      </c>
      <c r="B10" s="147" t="s">
        <v>550</v>
      </c>
    </row>
    <row r="11" spans="1:2" ht="14.25">
      <c r="A11" s="3" t="s">
        <v>541</v>
      </c>
      <c r="B11" s="147" t="s">
        <v>551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 Kinzel </dc:creator>
  <cp:keywords/>
  <dc:description/>
  <cp:lastModifiedBy>David L Kinzel </cp:lastModifiedBy>
  <cp:lastPrinted>2011-04-15T18:29:27Z</cp:lastPrinted>
  <dcterms:created xsi:type="dcterms:W3CDTF">2010-11-23T14:43:25Z</dcterms:created>
  <dcterms:modified xsi:type="dcterms:W3CDTF">2011-04-15T18:47:21Z</dcterms:modified>
  <cp:category/>
  <cp:version/>
  <cp:contentType/>
  <cp:contentStatus/>
</cp:coreProperties>
</file>